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600" windowHeight="9975"/>
  </bookViews>
  <sheets>
    <sheet name="LOA" sheetId="1" r:id="rId1"/>
    <sheet name="RCL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H9" i="2" l="1"/>
  <c r="I1240" i="1" l="1"/>
  <c r="I1239" i="1"/>
  <c r="I1238" i="1"/>
  <c r="I1208" i="1"/>
  <c r="I1207" i="1"/>
  <c r="I1206" i="1"/>
  <c r="I1176" i="1"/>
  <c r="I1175" i="1"/>
  <c r="I1174" i="1"/>
  <c r="I1144" i="1"/>
  <c r="I1143" i="1"/>
  <c r="I1142" i="1"/>
  <c r="M1113" i="1"/>
  <c r="I1112" i="1"/>
  <c r="I1111" i="1"/>
  <c r="I1110" i="1"/>
  <c r="K1073" i="1"/>
  <c r="M1073" i="1" s="1"/>
  <c r="O1073" i="1" s="1"/>
  <c r="K1077" i="1"/>
  <c r="M1077" i="1" s="1"/>
  <c r="O1077" i="1" s="1"/>
  <c r="K1076" i="1"/>
  <c r="M1076" i="1" s="1"/>
  <c r="O1076" i="1" s="1"/>
  <c r="K1075" i="1"/>
  <c r="M1075" i="1" s="1"/>
  <c r="O1075" i="1" s="1"/>
  <c r="K1074" i="1"/>
  <c r="M1074" i="1" s="1"/>
  <c r="O1074" i="1" s="1"/>
  <c r="K1072" i="1"/>
  <c r="M1072" i="1" s="1"/>
  <c r="O1072" i="1" s="1"/>
  <c r="K1071" i="1"/>
  <c r="M1071" i="1" s="1"/>
  <c r="O1071" i="1" s="1"/>
  <c r="K1070" i="1"/>
  <c r="M1070" i="1" s="1"/>
  <c r="O1070" i="1" s="1"/>
  <c r="K1069" i="1"/>
  <c r="M1069" i="1" s="1"/>
  <c r="O1069" i="1" s="1"/>
  <c r="I1080" i="1"/>
  <c r="K1080" i="1" s="1"/>
  <c r="M1080" i="1" s="1"/>
  <c r="O1080" i="1" s="1"/>
  <c r="I1079" i="1"/>
  <c r="K1079" i="1" s="1"/>
  <c r="M1079" i="1" s="1"/>
  <c r="O1079" i="1" s="1"/>
  <c r="I1078" i="1"/>
  <c r="K1078" i="1" s="1"/>
  <c r="M1078" i="1" s="1"/>
  <c r="O1078" i="1" s="1"/>
  <c r="K1042" i="1"/>
  <c r="K1009" i="1"/>
  <c r="K974" i="1"/>
  <c r="M974" i="1" s="1"/>
  <c r="O974" i="1" s="1"/>
  <c r="K944" i="1"/>
  <c r="M944" i="1" s="1"/>
  <c r="O944" i="1" s="1"/>
  <c r="K917" i="1"/>
  <c r="M917" i="1" s="1"/>
  <c r="O917" i="1" s="1"/>
  <c r="K916" i="1"/>
  <c r="M916" i="1" s="1"/>
  <c r="O916" i="1" s="1"/>
  <c r="K915" i="1"/>
  <c r="M915" i="1" s="1"/>
  <c r="O915" i="1" s="1"/>
  <c r="K914" i="1"/>
  <c r="M914" i="1" s="1"/>
  <c r="O914" i="1" s="1"/>
  <c r="K913" i="1"/>
  <c r="M913" i="1" s="1"/>
  <c r="O913" i="1" s="1"/>
  <c r="K912" i="1"/>
  <c r="M912" i="1" s="1"/>
  <c r="O912" i="1" s="1"/>
  <c r="K911" i="1"/>
  <c r="M911" i="1" s="1"/>
  <c r="O911" i="1" s="1"/>
  <c r="K910" i="1"/>
  <c r="K909" i="1"/>
  <c r="K878" i="1"/>
  <c r="M878" i="1" s="1"/>
  <c r="O878" i="1" s="1"/>
  <c r="K786" i="1"/>
  <c r="M786" i="1" s="1"/>
  <c r="O786" i="1" s="1"/>
  <c r="K757" i="1"/>
  <c r="M757" i="1" s="1"/>
  <c r="O757" i="1" s="1"/>
  <c r="K756" i="1"/>
  <c r="M756" i="1" s="1"/>
  <c r="O756" i="1" s="1"/>
  <c r="K755" i="1"/>
  <c r="M755" i="1" s="1"/>
  <c r="O755" i="1" s="1"/>
  <c r="K754" i="1"/>
  <c r="M754" i="1" s="1"/>
  <c r="O754" i="1" s="1"/>
  <c r="K753" i="1"/>
  <c r="M753" i="1" s="1"/>
  <c r="O753" i="1" s="1"/>
  <c r="K752" i="1"/>
  <c r="M752" i="1" s="1"/>
  <c r="O752" i="1" s="1"/>
  <c r="K751" i="1"/>
  <c r="M751" i="1" s="1"/>
  <c r="O751" i="1" s="1"/>
  <c r="K750" i="1"/>
  <c r="K749" i="1"/>
  <c r="K688" i="1"/>
  <c r="K626" i="1"/>
  <c r="K594" i="1"/>
  <c r="K565" i="1"/>
  <c r="K564" i="1"/>
  <c r="K563" i="1"/>
  <c r="K562" i="1"/>
  <c r="K561" i="1"/>
  <c r="K560" i="1"/>
  <c r="K559" i="1"/>
  <c r="K558" i="1"/>
  <c r="M558" i="1" s="1"/>
  <c r="O558" i="1" s="1"/>
  <c r="K557" i="1"/>
  <c r="K532" i="1"/>
  <c r="K496" i="1"/>
  <c r="K467" i="1"/>
  <c r="K431" i="1"/>
  <c r="K403" i="1"/>
  <c r="K302" i="1"/>
  <c r="K272" i="1"/>
  <c r="M272" i="1" s="1"/>
  <c r="O272" i="1" s="1"/>
  <c r="K240" i="1"/>
  <c r="K180" i="1"/>
  <c r="K143" i="1"/>
  <c r="K112" i="1"/>
  <c r="M112" i="1" s="1"/>
  <c r="O112" i="1" s="1"/>
  <c r="K80" i="1"/>
  <c r="K47" i="1"/>
  <c r="K14" i="1"/>
  <c r="K1045" i="1"/>
  <c r="M1045" i="1" s="1"/>
  <c r="O1045" i="1" s="1"/>
  <c r="K1044" i="1"/>
  <c r="M1044" i="1" s="1"/>
  <c r="O1044" i="1" s="1"/>
  <c r="K1043" i="1"/>
  <c r="M1043" i="1" s="1"/>
  <c r="O1043" i="1" s="1"/>
  <c r="M1042" i="1"/>
  <c r="O1042" i="1" s="1"/>
  <c r="K1041" i="1"/>
  <c r="M1041" i="1" s="1"/>
  <c r="O1041" i="1" s="1"/>
  <c r="K1040" i="1"/>
  <c r="M1040" i="1" s="1"/>
  <c r="O1040" i="1" s="1"/>
  <c r="K1038" i="1"/>
  <c r="M1038" i="1" s="1"/>
  <c r="O1038" i="1" s="1"/>
  <c r="K1037" i="1"/>
  <c r="M1037" i="1" s="1"/>
  <c r="O1037" i="1" s="1"/>
  <c r="K1039" i="1"/>
  <c r="M1039" i="1" s="1"/>
  <c r="O1039" i="1" s="1"/>
  <c r="I1048" i="1"/>
  <c r="K1048" i="1" s="1"/>
  <c r="M1048" i="1" s="1"/>
  <c r="O1048" i="1" s="1"/>
  <c r="I1047" i="1"/>
  <c r="K1047" i="1" s="1"/>
  <c r="M1047" i="1" s="1"/>
  <c r="O1047" i="1" s="1"/>
  <c r="I1046" i="1"/>
  <c r="K1046" i="1" s="1"/>
  <c r="M1046" i="1" s="1"/>
  <c r="O1046" i="1" s="1"/>
  <c r="K1013" i="1"/>
  <c r="M1013" i="1" s="1"/>
  <c r="O1013" i="1" s="1"/>
  <c r="K1012" i="1"/>
  <c r="M1012" i="1" s="1"/>
  <c r="O1012" i="1" s="1"/>
  <c r="K1011" i="1"/>
  <c r="M1011" i="1" s="1"/>
  <c r="O1011" i="1" s="1"/>
  <c r="K1010" i="1"/>
  <c r="M1010" i="1" s="1"/>
  <c r="O1010" i="1" s="1"/>
  <c r="M1009" i="1"/>
  <c r="O1009" i="1" s="1"/>
  <c r="K1008" i="1"/>
  <c r="M1008" i="1" s="1"/>
  <c r="O1008" i="1" s="1"/>
  <c r="K1006" i="1"/>
  <c r="M1006" i="1" s="1"/>
  <c r="O1006" i="1" s="1"/>
  <c r="K1005" i="1"/>
  <c r="M1005" i="1" s="1"/>
  <c r="O1005" i="1" s="1"/>
  <c r="K1007" i="1"/>
  <c r="M1007" i="1" s="1"/>
  <c r="O1007" i="1" s="1"/>
  <c r="I1016" i="1"/>
  <c r="K1016" i="1" s="1"/>
  <c r="M1016" i="1" s="1"/>
  <c r="O1016" i="1" s="1"/>
  <c r="I1015" i="1"/>
  <c r="K1015" i="1" s="1"/>
  <c r="M1015" i="1" s="1"/>
  <c r="O1015" i="1" s="1"/>
  <c r="I1014" i="1"/>
  <c r="K1014" i="1" s="1"/>
  <c r="M1014" i="1" s="1"/>
  <c r="O1014" i="1" s="1"/>
  <c r="K981" i="1"/>
  <c r="M981" i="1" s="1"/>
  <c r="O981" i="1" s="1"/>
  <c r="K980" i="1"/>
  <c r="M980" i="1" s="1"/>
  <c r="O980" i="1" s="1"/>
  <c r="K979" i="1"/>
  <c r="M979" i="1" s="1"/>
  <c r="O979" i="1" s="1"/>
  <c r="K978" i="1"/>
  <c r="M978" i="1" s="1"/>
  <c r="O978" i="1" s="1"/>
  <c r="K977" i="1"/>
  <c r="M977" i="1" s="1"/>
  <c r="O977" i="1" s="1"/>
  <c r="K976" i="1"/>
  <c r="M976" i="1" s="1"/>
  <c r="O976" i="1" s="1"/>
  <c r="K973" i="1"/>
  <c r="M973" i="1" s="1"/>
  <c r="O973" i="1" s="1"/>
  <c r="K975" i="1"/>
  <c r="M975" i="1" s="1"/>
  <c r="O975" i="1" s="1"/>
  <c r="I984" i="1"/>
  <c r="K984" i="1" s="1"/>
  <c r="M984" i="1" s="1"/>
  <c r="O984" i="1" s="1"/>
  <c r="I983" i="1"/>
  <c r="K983" i="1" s="1"/>
  <c r="M983" i="1" s="1"/>
  <c r="O983" i="1" s="1"/>
  <c r="I982" i="1"/>
  <c r="K982" i="1" s="1"/>
  <c r="M982" i="1" s="1"/>
  <c r="O982" i="1" s="1"/>
  <c r="K949" i="1"/>
  <c r="M949" i="1" s="1"/>
  <c r="O949" i="1" s="1"/>
  <c r="K948" i="1"/>
  <c r="M948" i="1" s="1"/>
  <c r="O948" i="1" s="1"/>
  <c r="K947" i="1"/>
  <c r="M947" i="1" s="1"/>
  <c r="O947" i="1" s="1"/>
  <c r="K946" i="1"/>
  <c r="M946" i="1" s="1"/>
  <c r="O946" i="1" s="1"/>
  <c r="K945" i="1"/>
  <c r="M945" i="1" s="1"/>
  <c r="O945" i="1" s="1"/>
  <c r="K943" i="1"/>
  <c r="M943" i="1" s="1"/>
  <c r="O943" i="1" s="1"/>
  <c r="K942" i="1"/>
  <c r="M942" i="1" s="1"/>
  <c r="O942" i="1" s="1"/>
  <c r="K941" i="1"/>
  <c r="M941" i="1" s="1"/>
  <c r="O941" i="1" s="1"/>
  <c r="I952" i="1"/>
  <c r="K952" i="1" s="1"/>
  <c r="M952" i="1" s="1"/>
  <c r="O952" i="1" s="1"/>
  <c r="I951" i="1"/>
  <c r="K951" i="1" s="1"/>
  <c r="M951" i="1" s="1"/>
  <c r="O951" i="1" s="1"/>
  <c r="I950" i="1"/>
  <c r="K950" i="1" s="1"/>
  <c r="M950" i="1" s="1"/>
  <c r="O950" i="1" s="1"/>
  <c r="M910" i="1"/>
  <c r="O910" i="1" s="1"/>
  <c r="M909" i="1"/>
  <c r="O909" i="1" s="1"/>
  <c r="I920" i="1"/>
  <c r="I919" i="1"/>
  <c r="K919" i="1" s="1"/>
  <c r="I918" i="1"/>
  <c r="K885" i="1"/>
  <c r="M885" i="1" s="1"/>
  <c r="O885" i="1" s="1"/>
  <c r="K884" i="1"/>
  <c r="M884" i="1" s="1"/>
  <c r="O884" i="1" s="1"/>
  <c r="K883" i="1"/>
  <c r="M883" i="1" s="1"/>
  <c r="O883" i="1" s="1"/>
  <c r="K882" i="1"/>
  <c r="M882" i="1" s="1"/>
  <c r="O882" i="1" s="1"/>
  <c r="K881" i="1"/>
  <c r="M881" i="1" s="1"/>
  <c r="O881" i="1" s="1"/>
  <c r="K880" i="1"/>
  <c r="M880" i="1" s="1"/>
  <c r="O880" i="1" s="1"/>
  <c r="K877" i="1"/>
  <c r="M877" i="1" s="1"/>
  <c r="O877" i="1" s="1"/>
  <c r="K879" i="1"/>
  <c r="M879" i="1" s="1"/>
  <c r="O879" i="1" s="1"/>
  <c r="I888" i="1"/>
  <c r="K888" i="1" s="1"/>
  <c r="M888" i="1" s="1"/>
  <c r="O888" i="1" s="1"/>
  <c r="I887" i="1"/>
  <c r="K887" i="1" s="1"/>
  <c r="M887" i="1" s="1"/>
  <c r="O887" i="1" s="1"/>
  <c r="I886" i="1"/>
  <c r="K886" i="1" s="1"/>
  <c r="M886" i="1" s="1"/>
  <c r="O886" i="1" s="1"/>
  <c r="K853" i="1"/>
  <c r="M853" i="1" s="1"/>
  <c r="O853" i="1" s="1"/>
  <c r="K852" i="1"/>
  <c r="M852" i="1" s="1"/>
  <c r="O852" i="1" s="1"/>
  <c r="K851" i="1"/>
  <c r="M851" i="1" s="1"/>
  <c r="O851" i="1" s="1"/>
  <c r="K850" i="1"/>
  <c r="M850" i="1" s="1"/>
  <c r="O850" i="1" s="1"/>
  <c r="K849" i="1"/>
  <c r="M849" i="1" s="1"/>
  <c r="O849" i="1" s="1"/>
  <c r="K848" i="1"/>
  <c r="M848" i="1" s="1"/>
  <c r="O848" i="1" s="1"/>
  <c r="K846" i="1"/>
  <c r="M846" i="1" s="1"/>
  <c r="O846" i="1" s="1"/>
  <c r="K845" i="1"/>
  <c r="M845" i="1" s="1"/>
  <c r="O845" i="1" s="1"/>
  <c r="K847" i="1"/>
  <c r="M847" i="1" s="1"/>
  <c r="O847" i="1" s="1"/>
  <c r="I856" i="1"/>
  <c r="K856" i="1" s="1"/>
  <c r="M856" i="1" s="1"/>
  <c r="O856" i="1" s="1"/>
  <c r="I855" i="1"/>
  <c r="K855" i="1" s="1"/>
  <c r="I854" i="1"/>
  <c r="K854" i="1" s="1"/>
  <c r="M854" i="1" s="1"/>
  <c r="O854" i="1" s="1"/>
  <c r="K821" i="1"/>
  <c r="M821" i="1" s="1"/>
  <c r="O821" i="1" s="1"/>
  <c r="K820" i="1"/>
  <c r="M820" i="1" s="1"/>
  <c r="O820" i="1" s="1"/>
  <c r="K819" i="1"/>
  <c r="M819" i="1" s="1"/>
  <c r="O819" i="1" s="1"/>
  <c r="K818" i="1"/>
  <c r="M818" i="1" s="1"/>
  <c r="O818" i="1" s="1"/>
  <c r="K817" i="1"/>
  <c r="M817" i="1" s="1"/>
  <c r="O817" i="1" s="1"/>
  <c r="K815" i="1"/>
  <c r="K814" i="1"/>
  <c r="K813" i="1"/>
  <c r="K816" i="1"/>
  <c r="M816" i="1" s="1"/>
  <c r="O816" i="1" s="1"/>
  <c r="I824" i="1"/>
  <c r="K824" i="1" s="1"/>
  <c r="I823" i="1"/>
  <c r="K823" i="1" s="1"/>
  <c r="M823" i="1" s="1"/>
  <c r="O823" i="1" s="1"/>
  <c r="I822" i="1"/>
  <c r="K822" i="1" s="1"/>
  <c r="M822" i="1" s="1"/>
  <c r="O822" i="1" s="1"/>
  <c r="K789" i="1"/>
  <c r="M789" i="1" s="1"/>
  <c r="O789" i="1" s="1"/>
  <c r="K788" i="1"/>
  <c r="M788" i="1" s="1"/>
  <c r="O788" i="1" s="1"/>
  <c r="K787" i="1"/>
  <c r="M787" i="1" s="1"/>
  <c r="O787" i="1" s="1"/>
  <c r="K785" i="1"/>
  <c r="M785" i="1" s="1"/>
  <c r="O785" i="1" s="1"/>
  <c r="K783" i="1"/>
  <c r="M783" i="1" s="1"/>
  <c r="O783" i="1" s="1"/>
  <c r="K782" i="1"/>
  <c r="M782" i="1" s="1"/>
  <c r="O782" i="1" s="1"/>
  <c r="K781" i="1"/>
  <c r="M781" i="1" s="1"/>
  <c r="O781" i="1" s="1"/>
  <c r="K784" i="1"/>
  <c r="M784" i="1" s="1"/>
  <c r="O784" i="1" s="1"/>
  <c r="I792" i="1"/>
  <c r="K792" i="1" s="1"/>
  <c r="M792" i="1" s="1"/>
  <c r="O792" i="1" s="1"/>
  <c r="I791" i="1"/>
  <c r="K791" i="1" s="1"/>
  <c r="M791" i="1" s="1"/>
  <c r="O791" i="1" s="1"/>
  <c r="I790" i="1"/>
  <c r="K790" i="1" s="1"/>
  <c r="M790" i="1" s="1"/>
  <c r="O790" i="1" s="1"/>
  <c r="M749" i="1"/>
  <c r="O749" i="1" s="1"/>
  <c r="M750" i="1"/>
  <c r="O750" i="1" s="1"/>
  <c r="I760" i="1"/>
  <c r="I759" i="1"/>
  <c r="K759" i="1" s="1"/>
  <c r="I758" i="1"/>
  <c r="K693" i="1"/>
  <c r="M693" i="1" s="1"/>
  <c r="O693" i="1" s="1"/>
  <c r="K692" i="1"/>
  <c r="M692" i="1" s="1"/>
  <c r="O692" i="1" s="1"/>
  <c r="K691" i="1"/>
  <c r="M691" i="1" s="1"/>
  <c r="O691" i="1" s="1"/>
  <c r="K690" i="1"/>
  <c r="M690" i="1" s="1"/>
  <c r="O690" i="1" s="1"/>
  <c r="K689" i="1"/>
  <c r="M689" i="1" s="1"/>
  <c r="O689" i="1" s="1"/>
  <c r="K687" i="1"/>
  <c r="M687" i="1" s="1"/>
  <c r="O687" i="1" s="1"/>
  <c r="K686" i="1"/>
  <c r="M686" i="1" s="1"/>
  <c r="O686" i="1" s="1"/>
  <c r="K685" i="1"/>
  <c r="M685" i="1" s="1"/>
  <c r="O685" i="1" s="1"/>
  <c r="M688" i="1"/>
  <c r="O688" i="1" s="1"/>
  <c r="I696" i="1"/>
  <c r="K696" i="1" s="1"/>
  <c r="M696" i="1" s="1"/>
  <c r="O696" i="1" s="1"/>
  <c r="I695" i="1"/>
  <c r="K695" i="1" s="1"/>
  <c r="M695" i="1" s="1"/>
  <c r="O695" i="1" s="1"/>
  <c r="I694" i="1"/>
  <c r="K694" i="1" s="1"/>
  <c r="M694" i="1" s="1"/>
  <c r="O694" i="1" s="1"/>
  <c r="M665" i="1"/>
  <c r="K629" i="1"/>
  <c r="M629" i="1" s="1"/>
  <c r="O629" i="1" s="1"/>
  <c r="K628" i="1"/>
  <c r="M628" i="1" s="1"/>
  <c r="O628" i="1" s="1"/>
  <c r="K627" i="1"/>
  <c r="M627" i="1" s="1"/>
  <c r="O627" i="1" s="1"/>
  <c r="M626" i="1"/>
  <c r="O626" i="1" s="1"/>
  <c r="K625" i="1"/>
  <c r="M625" i="1" s="1"/>
  <c r="O625" i="1" s="1"/>
  <c r="K624" i="1"/>
  <c r="M624" i="1" s="1"/>
  <c r="O624" i="1" s="1"/>
  <c r="K622" i="1"/>
  <c r="M622" i="1" s="1"/>
  <c r="O622" i="1" s="1"/>
  <c r="K621" i="1"/>
  <c r="M621" i="1" s="1"/>
  <c r="O621" i="1" s="1"/>
  <c r="K623" i="1"/>
  <c r="M623" i="1" s="1"/>
  <c r="O623" i="1" s="1"/>
  <c r="I632" i="1"/>
  <c r="K632" i="1" s="1"/>
  <c r="M632" i="1" s="1"/>
  <c r="O632" i="1" s="1"/>
  <c r="I631" i="1"/>
  <c r="K631" i="1" s="1"/>
  <c r="M631" i="1" s="1"/>
  <c r="O631" i="1" s="1"/>
  <c r="I630" i="1"/>
  <c r="K630" i="1" s="1"/>
  <c r="M630" i="1" s="1"/>
  <c r="O630" i="1" s="1"/>
  <c r="K597" i="1"/>
  <c r="M597" i="1" s="1"/>
  <c r="O597" i="1" s="1"/>
  <c r="K596" i="1"/>
  <c r="M596" i="1" s="1"/>
  <c r="O596" i="1" s="1"/>
  <c r="K595" i="1"/>
  <c r="M595" i="1" s="1"/>
  <c r="O595" i="1" s="1"/>
  <c r="M594" i="1"/>
  <c r="O594" i="1" s="1"/>
  <c r="K593" i="1"/>
  <c r="M593" i="1" s="1"/>
  <c r="O593" i="1" s="1"/>
  <c r="K592" i="1"/>
  <c r="M592" i="1" s="1"/>
  <c r="O592" i="1" s="1"/>
  <c r="K590" i="1"/>
  <c r="M590" i="1" s="1"/>
  <c r="O590" i="1" s="1"/>
  <c r="K589" i="1"/>
  <c r="M589" i="1" s="1"/>
  <c r="O589" i="1" s="1"/>
  <c r="K591" i="1"/>
  <c r="M591" i="1" s="1"/>
  <c r="O591" i="1" s="1"/>
  <c r="I600" i="1"/>
  <c r="K600" i="1" s="1"/>
  <c r="M600" i="1" s="1"/>
  <c r="O600" i="1" s="1"/>
  <c r="I599" i="1"/>
  <c r="K599" i="1" s="1"/>
  <c r="M599" i="1" s="1"/>
  <c r="O599" i="1" s="1"/>
  <c r="I598" i="1"/>
  <c r="K598" i="1" s="1"/>
  <c r="M598" i="1" s="1"/>
  <c r="O598" i="1" s="1"/>
  <c r="M565" i="1"/>
  <c r="O565" i="1" s="1"/>
  <c r="M564" i="1"/>
  <c r="O564" i="1" s="1"/>
  <c r="M563" i="1"/>
  <c r="O563" i="1" s="1"/>
  <c r="M562" i="1"/>
  <c r="O562" i="1" s="1"/>
  <c r="M561" i="1"/>
  <c r="O561" i="1" s="1"/>
  <c r="M560" i="1"/>
  <c r="O560" i="1" s="1"/>
  <c r="M557" i="1"/>
  <c r="O557" i="1" s="1"/>
  <c r="M559" i="1"/>
  <c r="O559" i="1" s="1"/>
  <c r="I568" i="1"/>
  <c r="I567" i="1"/>
  <c r="I566" i="1"/>
  <c r="K533" i="1"/>
  <c r="M533" i="1" s="1"/>
  <c r="O533" i="1" s="1"/>
  <c r="M532" i="1"/>
  <c r="O532" i="1" s="1"/>
  <c r="K531" i="1"/>
  <c r="M531" i="1" s="1"/>
  <c r="O531" i="1" s="1"/>
  <c r="K530" i="1"/>
  <c r="M530" i="1" s="1"/>
  <c r="O530" i="1" s="1"/>
  <c r="K529" i="1"/>
  <c r="M529" i="1" s="1"/>
  <c r="O529" i="1" s="1"/>
  <c r="K528" i="1"/>
  <c r="M528" i="1" s="1"/>
  <c r="O528" i="1" s="1"/>
  <c r="K526" i="1"/>
  <c r="M526" i="1" s="1"/>
  <c r="O526" i="1" s="1"/>
  <c r="K525" i="1"/>
  <c r="M525" i="1" s="1"/>
  <c r="O525" i="1" s="1"/>
  <c r="K527" i="1"/>
  <c r="M527" i="1" s="1"/>
  <c r="O527" i="1" s="1"/>
  <c r="I536" i="1"/>
  <c r="K536" i="1" s="1"/>
  <c r="M536" i="1" s="1"/>
  <c r="O536" i="1" s="1"/>
  <c r="I535" i="1"/>
  <c r="K535" i="1" s="1"/>
  <c r="M535" i="1" s="1"/>
  <c r="O535" i="1" s="1"/>
  <c r="I534" i="1"/>
  <c r="K534" i="1" s="1"/>
  <c r="M534" i="1" s="1"/>
  <c r="O534" i="1" s="1"/>
  <c r="K501" i="1"/>
  <c r="M501" i="1" s="1"/>
  <c r="O501" i="1" s="1"/>
  <c r="K500" i="1"/>
  <c r="M500" i="1" s="1"/>
  <c r="O500" i="1" s="1"/>
  <c r="K499" i="1"/>
  <c r="M499" i="1" s="1"/>
  <c r="O499" i="1" s="1"/>
  <c r="K498" i="1"/>
  <c r="M498" i="1" s="1"/>
  <c r="O498" i="1" s="1"/>
  <c r="K497" i="1"/>
  <c r="M497" i="1" s="1"/>
  <c r="O497" i="1" s="1"/>
  <c r="K495" i="1"/>
  <c r="M495" i="1" s="1"/>
  <c r="O495" i="1" s="1"/>
  <c r="K494" i="1"/>
  <c r="M494" i="1" s="1"/>
  <c r="O494" i="1" s="1"/>
  <c r="K493" i="1"/>
  <c r="M493" i="1" s="1"/>
  <c r="O493" i="1" s="1"/>
  <c r="M496" i="1"/>
  <c r="O496" i="1" s="1"/>
  <c r="I504" i="1"/>
  <c r="K504" i="1" s="1"/>
  <c r="M504" i="1" s="1"/>
  <c r="O504" i="1" s="1"/>
  <c r="I503" i="1"/>
  <c r="K503" i="1" s="1"/>
  <c r="M503" i="1" s="1"/>
  <c r="O503" i="1" s="1"/>
  <c r="I502" i="1"/>
  <c r="K502" i="1" s="1"/>
  <c r="M502" i="1" s="1"/>
  <c r="O502" i="1" s="1"/>
  <c r="K461" i="1"/>
  <c r="M461" i="1" s="1"/>
  <c r="O461" i="1" s="1"/>
  <c r="K469" i="1"/>
  <c r="M469" i="1" s="1"/>
  <c r="O469" i="1" s="1"/>
  <c r="K468" i="1"/>
  <c r="M468" i="1" s="1"/>
  <c r="O468" i="1" s="1"/>
  <c r="M467" i="1"/>
  <c r="O467" i="1" s="1"/>
  <c r="K466" i="1"/>
  <c r="M466" i="1" s="1"/>
  <c r="O466" i="1" s="1"/>
  <c r="K465" i="1"/>
  <c r="M465" i="1" s="1"/>
  <c r="O465" i="1" s="1"/>
  <c r="K464" i="1"/>
  <c r="M464" i="1" s="1"/>
  <c r="O464" i="1" s="1"/>
  <c r="K463" i="1"/>
  <c r="M463" i="1" s="1"/>
  <c r="O463" i="1" s="1"/>
  <c r="K462" i="1"/>
  <c r="M462" i="1" s="1"/>
  <c r="O462" i="1" s="1"/>
  <c r="I472" i="1"/>
  <c r="K472" i="1" s="1"/>
  <c r="M472" i="1" s="1"/>
  <c r="O472" i="1" s="1"/>
  <c r="I471" i="1"/>
  <c r="K471" i="1" s="1"/>
  <c r="M471" i="1" s="1"/>
  <c r="O471" i="1" s="1"/>
  <c r="I470" i="1"/>
  <c r="K470" i="1" s="1"/>
  <c r="M470" i="1" s="1"/>
  <c r="O470" i="1" s="1"/>
  <c r="K436" i="1"/>
  <c r="M436" i="1" s="1"/>
  <c r="O436" i="1" s="1"/>
  <c r="K435" i="1"/>
  <c r="M435" i="1" s="1"/>
  <c r="O435" i="1" s="1"/>
  <c r="K434" i="1"/>
  <c r="M434" i="1" s="1"/>
  <c r="O434" i="1" s="1"/>
  <c r="K433" i="1"/>
  <c r="M433" i="1" s="1"/>
  <c r="O433" i="1" s="1"/>
  <c r="K432" i="1"/>
  <c r="M432" i="1" s="1"/>
  <c r="O432" i="1" s="1"/>
  <c r="M431" i="1"/>
  <c r="O431" i="1" s="1"/>
  <c r="K429" i="1"/>
  <c r="M429" i="1" s="1"/>
  <c r="O429" i="1" s="1"/>
  <c r="K428" i="1"/>
  <c r="M428" i="1" s="1"/>
  <c r="O428" i="1" s="1"/>
  <c r="K430" i="1"/>
  <c r="M430" i="1" s="1"/>
  <c r="O430" i="1" s="1"/>
  <c r="I439" i="1"/>
  <c r="K439" i="1" s="1"/>
  <c r="M439" i="1" s="1"/>
  <c r="O439" i="1" s="1"/>
  <c r="I438" i="1"/>
  <c r="K438" i="1" s="1"/>
  <c r="M438" i="1" s="1"/>
  <c r="O438" i="1" s="1"/>
  <c r="I437" i="1"/>
  <c r="K437" i="1" s="1"/>
  <c r="M437" i="1" s="1"/>
  <c r="O437" i="1" s="1"/>
  <c r="K405" i="1"/>
  <c r="M405" i="1" s="1"/>
  <c r="O405" i="1" s="1"/>
  <c r="K404" i="1"/>
  <c r="M404" i="1" s="1"/>
  <c r="O404" i="1" s="1"/>
  <c r="M403" i="1"/>
  <c r="O403" i="1" s="1"/>
  <c r="K402" i="1"/>
  <c r="M402" i="1" s="1"/>
  <c r="O402" i="1" s="1"/>
  <c r="K401" i="1"/>
  <c r="M401" i="1" s="1"/>
  <c r="O401" i="1" s="1"/>
  <c r="K400" i="1"/>
  <c r="M400" i="1" s="1"/>
  <c r="O400" i="1" s="1"/>
  <c r="K398" i="1"/>
  <c r="M398" i="1" s="1"/>
  <c r="O398" i="1" s="1"/>
  <c r="K397" i="1"/>
  <c r="M397" i="1" s="1"/>
  <c r="O397" i="1" s="1"/>
  <c r="K399" i="1"/>
  <c r="M399" i="1" s="1"/>
  <c r="O399" i="1" s="1"/>
  <c r="I408" i="1"/>
  <c r="K408" i="1" s="1"/>
  <c r="M408" i="1" s="1"/>
  <c r="O408" i="1" s="1"/>
  <c r="I407" i="1"/>
  <c r="K407" i="1" s="1"/>
  <c r="M407" i="1" s="1"/>
  <c r="O407" i="1" s="1"/>
  <c r="I406" i="1"/>
  <c r="K406" i="1" s="1"/>
  <c r="M406" i="1" s="1"/>
  <c r="O406" i="1" s="1"/>
  <c r="K341" i="1"/>
  <c r="M341" i="1" s="1"/>
  <c r="O341" i="1" s="1"/>
  <c r="K340" i="1"/>
  <c r="M340" i="1" s="1"/>
  <c r="O340" i="1" s="1"/>
  <c r="K339" i="1"/>
  <c r="M339" i="1" s="1"/>
  <c r="O339" i="1" s="1"/>
  <c r="K338" i="1"/>
  <c r="M338" i="1" s="1"/>
  <c r="O338" i="1" s="1"/>
  <c r="K337" i="1"/>
  <c r="M337" i="1" s="1"/>
  <c r="O337" i="1" s="1"/>
  <c r="K336" i="1"/>
  <c r="M336" i="1" s="1"/>
  <c r="O336" i="1" s="1"/>
  <c r="K335" i="1"/>
  <c r="M335" i="1" s="1"/>
  <c r="O335" i="1" s="1"/>
  <c r="K333" i="1"/>
  <c r="M333" i="1" s="1"/>
  <c r="O333" i="1" s="1"/>
  <c r="K334" i="1"/>
  <c r="M334" i="1" s="1"/>
  <c r="O334" i="1" s="1"/>
  <c r="I344" i="1"/>
  <c r="K344" i="1" s="1"/>
  <c r="M344" i="1" s="1"/>
  <c r="O344" i="1" s="1"/>
  <c r="I343" i="1"/>
  <c r="K343" i="1" s="1"/>
  <c r="M343" i="1" s="1"/>
  <c r="O343" i="1" s="1"/>
  <c r="I342" i="1"/>
  <c r="K309" i="1"/>
  <c r="M309" i="1" s="1"/>
  <c r="O309" i="1" s="1"/>
  <c r="K308" i="1"/>
  <c r="M308" i="1" s="1"/>
  <c r="O308" i="1" s="1"/>
  <c r="K307" i="1"/>
  <c r="M307" i="1" s="1"/>
  <c r="O307" i="1" s="1"/>
  <c r="K306" i="1"/>
  <c r="M306" i="1" s="1"/>
  <c r="O306" i="1" s="1"/>
  <c r="K305" i="1"/>
  <c r="M305" i="1" s="1"/>
  <c r="O305" i="1" s="1"/>
  <c r="K304" i="1"/>
  <c r="M304" i="1" s="1"/>
  <c r="O304" i="1" s="1"/>
  <c r="K303" i="1"/>
  <c r="M303" i="1" s="1"/>
  <c r="O303" i="1" s="1"/>
  <c r="K301" i="1"/>
  <c r="M301" i="1" s="1"/>
  <c r="O301" i="1" s="1"/>
  <c r="M302" i="1"/>
  <c r="O302" i="1" s="1"/>
  <c r="I312" i="1"/>
  <c r="K312" i="1" s="1"/>
  <c r="M312" i="1" s="1"/>
  <c r="O312" i="1" s="1"/>
  <c r="I311" i="1"/>
  <c r="K311" i="1" s="1"/>
  <c r="M311" i="1" s="1"/>
  <c r="O311" i="1" s="1"/>
  <c r="I310" i="1"/>
  <c r="K310" i="1" s="1"/>
  <c r="M310" i="1" s="1"/>
  <c r="O310" i="1" s="1"/>
  <c r="K269" i="1"/>
  <c r="M269" i="1" s="1"/>
  <c r="O269" i="1" s="1"/>
  <c r="K277" i="1"/>
  <c r="M277" i="1" s="1"/>
  <c r="O277" i="1" s="1"/>
  <c r="K276" i="1"/>
  <c r="M276" i="1" s="1"/>
  <c r="O276" i="1" s="1"/>
  <c r="K275" i="1"/>
  <c r="M275" i="1" s="1"/>
  <c r="O275" i="1" s="1"/>
  <c r="K274" i="1"/>
  <c r="M274" i="1" s="1"/>
  <c r="O274" i="1" s="1"/>
  <c r="K273" i="1"/>
  <c r="M273" i="1" s="1"/>
  <c r="O273" i="1" s="1"/>
  <c r="K270" i="1"/>
  <c r="M270" i="1" s="1"/>
  <c r="O270" i="1" s="1"/>
  <c r="K271" i="1"/>
  <c r="M271" i="1" s="1"/>
  <c r="O271" i="1" s="1"/>
  <c r="K245" i="1"/>
  <c r="M245" i="1" s="1"/>
  <c r="O245" i="1" s="1"/>
  <c r="K244" i="1"/>
  <c r="M244" i="1" s="1"/>
  <c r="O244" i="1" s="1"/>
  <c r="K243" i="1"/>
  <c r="M243" i="1" s="1"/>
  <c r="O243" i="1" s="1"/>
  <c r="K242" i="1"/>
  <c r="M242" i="1" s="1"/>
  <c r="O242" i="1" s="1"/>
  <c r="K241" i="1"/>
  <c r="M241" i="1" s="1"/>
  <c r="O241" i="1" s="1"/>
  <c r="M240" i="1"/>
  <c r="O240" i="1" s="1"/>
  <c r="K239" i="1"/>
  <c r="M239" i="1" s="1"/>
  <c r="O239" i="1" s="1"/>
  <c r="K237" i="1"/>
  <c r="M237" i="1" s="1"/>
  <c r="O237" i="1" s="1"/>
  <c r="K238" i="1"/>
  <c r="M238" i="1" s="1"/>
  <c r="O238" i="1" s="1"/>
  <c r="K184" i="1"/>
  <c r="M184" i="1" s="1"/>
  <c r="O184" i="1" s="1"/>
  <c r="K183" i="1"/>
  <c r="M183" i="1" s="1"/>
  <c r="O183" i="1" s="1"/>
  <c r="K182" i="1"/>
  <c r="M182" i="1" s="1"/>
  <c r="O182" i="1" s="1"/>
  <c r="K181" i="1"/>
  <c r="M181" i="1" s="1"/>
  <c r="O181" i="1" s="1"/>
  <c r="M180" i="1"/>
  <c r="O180" i="1" s="1"/>
  <c r="K179" i="1"/>
  <c r="M179" i="1" s="1"/>
  <c r="O179" i="1" s="1"/>
  <c r="K178" i="1"/>
  <c r="M178" i="1" s="1"/>
  <c r="O178" i="1" s="1"/>
  <c r="K177" i="1"/>
  <c r="M177" i="1" s="1"/>
  <c r="O177" i="1" s="1"/>
  <c r="K176" i="1"/>
  <c r="M176" i="1" s="1"/>
  <c r="O176" i="1" s="1"/>
  <c r="K174" i="1"/>
  <c r="M174" i="1" s="1"/>
  <c r="O174" i="1" s="1"/>
  <c r="K173" i="1"/>
  <c r="M173" i="1" s="1"/>
  <c r="O173" i="1" s="1"/>
  <c r="K175" i="1"/>
  <c r="M175" i="1" s="1"/>
  <c r="O175" i="1" s="1"/>
  <c r="K148" i="1"/>
  <c r="M148" i="1" s="1"/>
  <c r="O148" i="1" s="1"/>
  <c r="K147" i="1"/>
  <c r="M147" i="1" s="1"/>
  <c r="O147" i="1" s="1"/>
  <c r="K146" i="1"/>
  <c r="M146" i="1" s="1"/>
  <c r="O146" i="1" s="1"/>
  <c r="K145" i="1"/>
  <c r="M145" i="1" s="1"/>
  <c r="O145" i="1" s="1"/>
  <c r="M143" i="1"/>
  <c r="O143" i="1" s="1"/>
  <c r="K142" i="1"/>
  <c r="M142" i="1" s="1"/>
  <c r="O142" i="1" s="1"/>
  <c r="K141" i="1"/>
  <c r="M141" i="1" s="1"/>
  <c r="O141" i="1" s="1"/>
  <c r="K144" i="1"/>
  <c r="M144" i="1" s="1"/>
  <c r="O144" i="1" s="1"/>
  <c r="K116" i="1"/>
  <c r="M116" i="1" s="1"/>
  <c r="O116" i="1" s="1"/>
  <c r="K115" i="1"/>
  <c r="M115" i="1" s="1"/>
  <c r="O115" i="1" s="1"/>
  <c r="K114" i="1"/>
  <c r="M114" i="1" s="1"/>
  <c r="O114" i="1" s="1"/>
  <c r="K113" i="1"/>
  <c r="M113" i="1" s="1"/>
  <c r="O113" i="1" s="1"/>
  <c r="K110" i="1"/>
  <c r="M110" i="1" s="1"/>
  <c r="O110" i="1" s="1"/>
  <c r="K109" i="1"/>
  <c r="M109" i="1" s="1"/>
  <c r="O109" i="1" s="1"/>
  <c r="K111" i="1"/>
  <c r="M111" i="1" s="1"/>
  <c r="O111" i="1" s="1"/>
  <c r="K84" i="1"/>
  <c r="M84" i="1" s="1"/>
  <c r="O84" i="1" s="1"/>
  <c r="K83" i="1"/>
  <c r="M83" i="1" s="1"/>
  <c r="O83" i="1" s="1"/>
  <c r="K82" i="1"/>
  <c r="M82" i="1" s="1"/>
  <c r="O82" i="1" s="1"/>
  <c r="K81" i="1"/>
  <c r="M81" i="1" s="1"/>
  <c r="O81" i="1" s="1"/>
  <c r="M80" i="1"/>
  <c r="O80" i="1" s="1"/>
  <c r="K78" i="1"/>
  <c r="M78" i="1" s="1"/>
  <c r="O78" i="1" s="1"/>
  <c r="K77" i="1"/>
  <c r="M77" i="1" s="1"/>
  <c r="O77" i="1" s="1"/>
  <c r="K79" i="1"/>
  <c r="M79" i="1" s="1"/>
  <c r="O79" i="1" s="1"/>
  <c r="K52" i="1"/>
  <c r="M52" i="1" s="1"/>
  <c r="O52" i="1" s="1"/>
  <c r="K51" i="1"/>
  <c r="M51" i="1" s="1"/>
  <c r="O51" i="1" s="1"/>
  <c r="K50" i="1"/>
  <c r="M50" i="1" s="1"/>
  <c r="O50" i="1" s="1"/>
  <c r="K49" i="1"/>
  <c r="M49" i="1" s="1"/>
  <c r="O49" i="1" s="1"/>
  <c r="M47" i="1"/>
  <c r="O47" i="1" s="1"/>
  <c r="K46" i="1"/>
  <c r="M46" i="1" s="1"/>
  <c r="O46" i="1" s="1"/>
  <c r="K45" i="1"/>
  <c r="M45" i="1" s="1"/>
  <c r="O45" i="1" s="1"/>
  <c r="K48" i="1"/>
  <c r="M48" i="1" s="1"/>
  <c r="O48" i="1" s="1"/>
  <c r="K19" i="1"/>
  <c r="M19" i="1" s="1"/>
  <c r="O19" i="1" s="1"/>
  <c r="K18" i="1"/>
  <c r="M18" i="1" s="1"/>
  <c r="O18" i="1" s="1"/>
  <c r="K17" i="1"/>
  <c r="M17" i="1" s="1"/>
  <c r="O17" i="1" s="1"/>
  <c r="K16" i="1"/>
  <c r="M16" i="1" s="1"/>
  <c r="O16" i="1" s="1"/>
  <c r="K15" i="1"/>
  <c r="M15" i="1" s="1"/>
  <c r="O15" i="1" s="1"/>
  <c r="M14" i="1"/>
  <c r="O14" i="1" s="1"/>
  <c r="K13" i="1"/>
  <c r="M13" i="1" s="1"/>
  <c r="O13" i="1" s="1"/>
  <c r="K12" i="1"/>
  <c r="M12" i="1" s="1"/>
  <c r="O12" i="1" s="1"/>
  <c r="O729" i="1"/>
  <c r="M729" i="1"/>
  <c r="K729" i="1"/>
  <c r="I729" i="1"/>
  <c r="G729" i="1"/>
  <c r="E729" i="1"/>
  <c r="C729" i="1"/>
  <c r="K214" i="1"/>
  <c r="M759" i="1" l="1"/>
  <c r="O759" i="1" s="1"/>
  <c r="M919" i="1"/>
  <c r="O919" i="1" s="1"/>
  <c r="K758" i="1"/>
  <c r="M758" i="1" s="1"/>
  <c r="O758" i="1" s="1"/>
  <c r="K760" i="1"/>
  <c r="M760" i="1" s="1"/>
  <c r="O760" i="1" s="1"/>
  <c r="K918" i="1"/>
  <c r="M918" i="1" s="1"/>
  <c r="O918" i="1" s="1"/>
  <c r="K920" i="1"/>
  <c r="M920" i="1" s="1"/>
  <c r="O920" i="1" s="1"/>
  <c r="M855" i="1"/>
  <c r="O855" i="1" s="1"/>
  <c r="M824" i="1"/>
  <c r="O824" i="1" s="1"/>
  <c r="K567" i="1"/>
  <c r="M567" i="1" s="1"/>
  <c r="O567" i="1" s="1"/>
  <c r="K566" i="1"/>
  <c r="M566" i="1" s="1"/>
  <c r="O566" i="1" s="1"/>
  <c r="K568" i="1"/>
  <c r="M568" i="1" s="1"/>
  <c r="O568" i="1" s="1"/>
  <c r="K342" i="1"/>
  <c r="M342" i="1" s="1"/>
  <c r="O342" i="1" s="1"/>
  <c r="I280" i="1"/>
  <c r="K280" i="1" s="1"/>
  <c r="M280" i="1" s="1"/>
  <c r="O280" i="1" s="1"/>
  <c r="I279" i="1"/>
  <c r="K279" i="1" s="1"/>
  <c r="M279" i="1" s="1"/>
  <c r="O279" i="1" s="1"/>
  <c r="I278" i="1"/>
  <c r="K278" i="1" s="1"/>
  <c r="M278" i="1" s="1"/>
  <c r="O278" i="1" s="1"/>
  <c r="K217" i="1"/>
  <c r="M217" i="1" s="1"/>
  <c r="O217" i="1" s="1"/>
  <c r="K216" i="1"/>
  <c r="M216" i="1" s="1"/>
  <c r="O216" i="1" s="1"/>
  <c r="K215" i="1"/>
  <c r="M215" i="1" s="1"/>
  <c r="O215" i="1" s="1"/>
  <c r="M214" i="1"/>
  <c r="O214" i="1" s="1"/>
  <c r="K213" i="1"/>
  <c r="M213" i="1" s="1"/>
  <c r="O213" i="1" s="1"/>
  <c r="K212" i="1"/>
  <c r="M212" i="1" s="1"/>
  <c r="O212" i="1" s="1"/>
  <c r="K211" i="1"/>
  <c r="M211" i="1" s="1"/>
  <c r="O211" i="1" s="1"/>
  <c r="K210" i="1"/>
  <c r="M210" i="1" s="1"/>
  <c r="O210" i="1" s="1"/>
  <c r="K209" i="1"/>
  <c r="M209" i="1" s="1"/>
  <c r="O209" i="1" s="1"/>
  <c r="K208" i="1"/>
  <c r="M208" i="1" s="1"/>
  <c r="O208" i="1" s="1"/>
  <c r="K207" i="1"/>
  <c r="M207" i="1" s="1"/>
  <c r="O207" i="1" s="1"/>
  <c r="K206" i="1"/>
  <c r="M206" i="1" s="1"/>
  <c r="O206" i="1" s="1"/>
  <c r="I152" i="1"/>
  <c r="K152" i="1" s="1"/>
  <c r="M152" i="1" s="1"/>
  <c r="O152" i="1" s="1"/>
  <c r="I151" i="1"/>
  <c r="K151" i="1" s="1"/>
  <c r="M151" i="1" s="1"/>
  <c r="O151" i="1" s="1"/>
  <c r="I150" i="1"/>
  <c r="K150" i="1" s="1"/>
  <c r="M150" i="1" s="1"/>
  <c r="O150" i="1" s="1"/>
  <c r="I149" i="1"/>
  <c r="I248" i="1"/>
  <c r="K248" i="1" s="1"/>
  <c r="M248" i="1" s="1"/>
  <c r="O248" i="1" s="1"/>
  <c r="I247" i="1"/>
  <c r="K247" i="1" s="1"/>
  <c r="M247" i="1" s="1"/>
  <c r="O247" i="1" s="1"/>
  <c r="I246" i="1"/>
  <c r="K246" i="1" s="1"/>
  <c r="M246" i="1" s="1"/>
  <c r="O246" i="1" s="1"/>
  <c r="I185" i="1"/>
  <c r="G185" i="1"/>
  <c r="E185" i="1"/>
  <c r="C185" i="1"/>
  <c r="I120" i="1"/>
  <c r="K120" i="1" s="1"/>
  <c r="M120" i="1" s="1"/>
  <c r="O120" i="1" s="1"/>
  <c r="I119" i="1"/>
  <c r="K119" i="1" s="1"/>
  <c r="M119" i="1" s="1"/>
  <c r="O119" i="1" s="1"/>
  <c r="I118" i="1"/>
  <c r="K118" i="1" s="1"/>
  <c r="M118" i="1" s="1"/>
  <c r="O118" i="1" s="1"/>
  <c r="I117" i="1"/>
  <c r="K117" i="1" s="1"/>
  <c r="M117" i="1" s="1"/>
  <c r="O117" i="1" s="1"/>
  <c r="I88" i="1"/>
  <c r="K88" i="1" s="1"/>
  <c r="M88" i="1" s="1"/>
  <c r="O88" i="1" s="1"/>
  <c r="I87" i="1"/>
  <c r="K87" i="1" s="1"/>
  <c r="M87" i="1" s="1"/>
  <c r="O87" i="1" s="1"/>
  <c r="I86" i="1"/>
  <c r="K86" i="1" s="1"/>
  <c r="M86" i="1" s="1"/>
  <c r="O86" i="1" s="1"/>
  <c r="I85" i="1"/>
  <c r="K85" i="1" s="1"/>
  <c r="M85" i="1" s="1"/>
  <c r="O85" i="1" s="1"/>
  <c r="K149" i="1" l="1"/>
  <c r="M149" i="1" s="1"/>
  <c r="O149" i="1" s="1"/>
  <c r="I153" i="1"/>
  <c r="M185" i="1"/>
  <c r="O185" i="1"/>
  <c r="K185" i="1"/>
  <c r="I56" i="1"/>
  <c r="K56" i="1" s="1"/>
  <c r="M56" i="1" s="1"/>
  <c r="O56" i="1" s="1"/>
  <c r="I55" i="1"/>
  <c r="K55" i="1" s="1"/>
  <c r="M55" i="1" s="1"/>
  <c r="O55" i="1" s="1"/>
  <c r="I54" i="1"/>
  <c r="K54" i="1" s="1"/>
  <c r="M54" i="1" s="1"/>
  <c r="O54" i="1" s="1"/>
  <c r="I53" i="1"/>
  <c r="K53" i="1" s="1"/>
  <c r="M53" i="1" s="1"/>
  <c r="O53" i="1" s="1"/>
  <c r="I23" i="1"/>
  <c r="K23" i="1" s="1"/>
  <c r="M23" i="1" s="1"/>
  <c r="O23" i="1" s="1"/>
  <c r="I22" i="1"/>
  <c r="K22" i="1" s="1"/>
  <c r="M22" i="1" s="1"/>
  <c r="O22" i="1" s="1"/>
  <c r="I21" i="1"/>
  <c r="K21" i="1" s="1"/>
  <c r="M21" i="1" s="1"/>
  <c r="O21" i="1" s="1"/>
  <c r="I20" i="1"/>
  <c r="K20" i="1" s="1"/>
  <c r="M20" i="1" s="1"/>
  <c r="O20" i="1" s="1"/>
  <c r="H6" i="2" l="1"/>
  <c r="O1241" i="1"/>
  <c r="M1241" i="1"/>
  <c r="K1241" i="1"/>
  <c r="I1241" i="1"/>
  <c r="G1241" i="1"/>
  <c r="E1241" i="1"/>
  <c r="C1241" i="1"/>
  <c r="O1209" i="1"/>
  <c r="M1209" i="1"/>
  <c r="K1209" i="1"/>
  <c r="I1209" i="1"/>
  <c r="G1209" i="1"/>
  <c r="E1209" i="1"/>
  <c r="C1209" i="1"/>
  <c r="O1177" i="1"/>
  <c r="M1177" i="1"/>
  <c r="K1177" i="1"/>
  <c r="I1177" i="1"/>
  <c r="G1177" i="1"/>
  <c r="E1177" i="1"/>
  <c r="C1177" i="1"/>
  <c r="O1145" i="1"/>
  <c r="M1145" i="1"/>
  <c r="K1145" i="1"/>
  <c r="I1145" i="1"/>
  <c r="G1145" i="1"/>
  <c r="E1145" i="1"/>
  <c r="C1145" i="1"/>
  <c r="O1113" i="1"/>
  <c r="K1113" i="1"/>
  <c r="I1113" i="1"/>
  <c r="G1113" i="1"/>
  <c r="E1113" i="1"/>
  <c r="C1113" i="1"/>
  <c r="O1081" i="1"/>
  <c r="M1081" i="1"/>
  <c r="K1081" i="1"/>
  <c r="I1081" i="1"/>
  <c r="G1081" i="1"/>
  <c r="E1081" i="1"/>
  <c r="C1081" i="1"/>
  <c r="O1049" i="1"/>
  <c r="M1049" i="1"/>
  <c r="K1049" i="1"/>
  <c r="I1049" i="1"/>
  <c r="G1049" i="1"/>
  <c r="E1049" i="1"/>
  <c r="C1049" i="1"/>
  <c r="O1017" i="1"/>
  <c r="M1017" i="1"/>
  <c r="K1017" i="1"/>
  <c r="I1017" i="1"/>
  <c r="G1017" i="1"/>
  <c r="E1017" i="1"/>
  <c r="C1017" i="1"/>
  <c r="O985" i="1"/>
  <c r="M985" i="1"/>
  <c r="K985" i="1"/>
  <c r="I985" i="1"/>
  <c r="G985" i="1"/>
  <c r="E985" i="1"/>
  <c r="C985" i="1"/>
  <c r="O953" i="1"/>
  <c r="M953" i="1"/>
  <c r="K953" i="1"/>
  <c r="I953" i="1"/>
  <c r="G953" i="1"/>
  <c r="E953" i="1"/>
  <c r="C953" i="1"/>
  <c r="O921" i="1"/>
  <c r="M921" i="1"/>
  <c r="K921" i="1"/>
  <c r="I921" i="1"/>
  <c r="G921" i="1"/>
  <c r="E921" i="1"/>
  <c r="C921" i="1"/>
  <c r="O889" i="1"/>
  <c r="M889" i="1"/>
  <c r="K889" i="1"/>
  <c r="I889" i="1"/>
  <c r="G889" i="1"/>
  <c r="E889" i="1"/>
  <c r="C889" i="1"/>
  <c r="O857" i="1"/>
  <c r="M857" i="1"/>
  <c r="K857" i="1"/>
  <c r="I857" i="1"/>
  <c r="G857" i="1"/>
  <c r="E857" i="1"/>
  <c r="C857" i="1"/>
  <c r="O825" i="1"/>
  <c r="M825" i="1"/>
  <c r="K825" i="1"/>
  <c r="I825" i="1"/>
  <c r="G825" i="1"/>
  <c r="E825" i="1"/>
  <c r="C825" i="1"/>
  <c r="O793" i="1"/>
  <c r="M793" i="1"/>
  <c r="K793" i="1"/>
  <c r="I793" i="1"/>
  <c r="G793" i="1"/>
  <c r="E793" i="1"/>
  <c r="C793" i="1"/>
  <c r="O761" i="1"/>
  <c r="M761" i="1"/>
  <c r="K761" i="1"/>
  <c r="I761" i="1"/>
  <c r="G761" i="1"/>
  <c r="E761" i="1"/>
  <c r="C761" i="1"/>
  <c r="O697" i="1"/>
  <c r="M697" i="1"/>
  <c r="K697" i="1"/>
  <c r="I697" i="1"/>
  <c r="G697" i="1"/>
  <c r="E697" i="1"/>
  <c r="C697" i="1"/>
  <c r="O665" i="1"/>
  <c r="K665" i="1"/>
  <c r="I665" i="1"/>
  <c r="G665" i="1"/>
  <c r="E665" i="1"/>
  <c r="C665" i="1"/>
  <c r="O633" i="1"/>
  <c r="M633" i="1"/>
  <c r="K633" i="1"/>
  <c r="I633" i="1"/>
  <c r="G633" i="1"/>
  <c r="E633" i="1"/>
  <c r="C633" i="1"/>
  <c r="O601" i="1"/>
  <c r="M601" i="1"/>
  <c r="K601" i="1"/>
  <c r="I601" i="1"/>
  <c r="G601" i="1"/>
  <c r="E601" i="1"/>
  <c r="C601" i="1"/>
  <c r="O569" i="1"/>
  <c r="M569" i="1"/>
  <c r="K569" i="1"/>
  <c r="I569" i="1"/>
  <c r="G569" i="1"/>
  <c r="E569" i="1"/>
  <c r="C569" i="1"/>
  <c r="O537" i="1"/>
  <c r="M537" i="1"/>
  <c r="K537" i="1"/>
  <c r="I537" i="1"/>
  <c r="G537" i="1"/>
  <c r="E537" i="1"/>
  <c r="C537" i="1"/>
  <c r="O505" i="1"/>
  <c r="M505" i="1"/>
  <c r="K505" i="1"/>
  <c r="I505" i="1"/>
  <c r="G505" i="1"/>
  <c r="E505" i="1"/>
  <c r="C505" i="1"/>
  <c r="O473" i="1"/>
  <c r="M473" i="1"/>
  <c r="K473" i="1"/>
  <c r="I473" i="1"/>
  <c r="G473" i="1"/>
  <c r="E473" i="1"/>
  <c r="C473" i="1"/>
  <c r="O440" i="1"/>
  <c r="M440" i="1"/>
  <c r="K440" i="1"/>
  <c r="I440" i="1"/>
  <c r="G440" i="1"/>
  <c r="E440" i="1"/>
  <c r="C440" i="1"/>
  <c r="O409" i="1"/>
  <c r="M409" i="1"/>
  <c r="K409" i="1"/>
  <c r="I409" i="1"/>
  <c r="G409" i="1"/>
  <c r="E409" i="1"/>
  <c r="C409" i="1"/>
  <c r="O377" i="1"/>
  <c r="M377" i="1"/>
  <c r="K377" i="1"/>
  <c r="I377" i="1"/>
  <c r="G377" i="1"/>
  <c r="E377" i="1"/>
  <c r="C377" i="1"/>
  <c r="O345" i="1"/>
  <c r="M345" i="1"/>
  <c r="K345" i="1"/>
  <c r="I345" i="1"/>
  <c r="G345" i="1"/>
  <c r="E345" i="1"/>
  <c r="C345" i="1"/>
  <c r="O313" i="1"/>
  <c r="M313" i="1"/>
  <c r="K313" i="1"/>
  <c r="I313" i="1"/>
  <c r="G313" i="1"/>
  <c r="E313" i="1"/>
  <c r="C313" i="1"/>
  <c r="O281" i="1"/>
  <c r="K281" i="1"/>
  <c r="I281" i="1"/>
  <c r="G281" i="1"/>
  <c r="E281" i="1"/>
  <c r="C281" i="1"/>
  <c r="O249" i="1"/>
  <c r="M249" i="1"/>
  <c r="K249" i="1"/>
  <c r="I249" i="1"/>
  <c r="G249" i="1"/>
  <c r="E249" i="1"/>
  <c r="C249" i="1"/>
  <c r="O218" i="1"/>
  <c r="M218" i="1"/>
  <c r="K218" i="1"/>
  <c r="I218" i="1"/>
  <c r="G218" i="1"/>
  <c r="E218" i="1"/>
  <c r="C218" i="1"/>
  <c r="O153" i="1"/>
  <c r="M153" i="1"/>
  <c r="K153" i="1"/>
  <c r="G153" i="1"/>
  <c r="I154" i="1" s="1"/>
  <c r="E153" i="1"/>
  <c r="C153" i="1"/>
  <c r="O121" i="1"/>
  <c r="M121" i="1"/>
  <c r="K121" i="1"/>
  <c r="I121" i="1"/>
  <c r="G121" i="1"/>
  <c r="E121" i="1"/>
  <c r="C121" i="1"/>
  <c r="O89" i="1"/>
  <c r="M89" i="1"/>
  <c r="K89" i="1"/>
  <c r="I89" i="1"/>
  <c r="G89" i="1"/>
  <c r="E89" i="1"/>
  <c r="C89" i="1"/>
  <c r="O57" i="1"/>
  <c r="M57" i="1"/>
  <c r="K57" i="1"/>
  <c r="I57" i="1"/>
  <c r="G57" i="1"/>
  <c r="E57" i="1"/>
  <c r="C57" i="1"/>
  <c r="O24" i="1"/>
  <c r="M24" i="1"/>
  <c r="K24" i="1"/>
  <c r="I24" i="1"/>
  <c r="G24" i="1"/>
  <c r="E24" i="1"/>
  <c r="C24" i="1"/>
  <c r="H5" i="2" l="1"/>
  <c r="H17" i="2" s="1"/>
  <c r="H19" i="2" s="1"/>
  <c r="G698" i="1"/>
  <c r="E762" i="1"/>
  <c r="I762" i="1"/>
  <c r="M762" i="1"/>
  <c r="G794" i="1"/>
  <c r="E826" i="1"/>
  <c r="G858" i="1"/>
  <c r="E890" i="1"/>
  <c r="I890" i="1"/>
  <c r="M890" i="1"/>
  <c r="G922" i="1"/>
  <c r="O922" i="1"/>
  <c r="E954" i="1"/>
  <c r="I954" i="1"/>
  <c r="M954" i="1"/>
  <c r="G986" i="1"/>
  <c r="K986" i="1"/>
  <c r="O986" i="1"/>
  <c r="E1018" i="1"/>
  <c r="I1018" i="1"/>
  <c r="M1018" i="1"/>
  <c r="G1050" i="1"/>
  <c r="K1050" i="1"/>
  <c r="O1050" i="1"/>
  <c r="K154" i="1"/>
  <c r="G762" i="1"/>
  <c r="K762" i="1"/>
  <c r="O762" i="1"/>
  <c r="E794" i="1"/>
  <c r="I794" i="1"/>
  <c r="G826" i="1"/>
  <c r="E858" i="1"/>
  <c r="I858" i="1"/>
  <c r="G890" i="1"/>
  <c r="K890" i="1"/>
  <c r="O890" i="1"/>
  <c r="E922" i="1"/>
  <c r="I922" i="1"/>
  <c r="M922" i="1"/>
  <c r="G954" i="1"/>
  <c r="K954" i="1"/>
  <c r="O954" i="1"/>
  <c r="E986" i="1"/>
  <c r="I986" i="1"/>
  <c r="M986" i="1"/>
  <c r="G1018" i="1"/>
  <c r="K1018" i="1"/>
  <c r="O1018" i="1"/>
  <c r="E1050" i="1"/>
  <c r="I1050" i="1"/>
  <c r="M1050" i="1"/>
  <c r="O858" i="1"/>
  <c r="K858" i="1"/>
  <c r="M858" i="1"/>
  <c r="O826" i="1"/>
  <c r="M826" i="1"/>
  <c r="K826" i="1"/>
  <c r="I826" i="1"/>
  <c r="O794" i="1"/>
  <c r="K794" i="1"/>
  <c r="M794" i="1"/>
  <c r="E58" i="1"/>
  <c r="I58" i="1"/>
  <c r="M58" i="1"/>
  <c r="G90" i="1"/>
  <c r="K90" i="1"/>
  <c r="I122" i="1"/>
  <c r="E250" i="1"/>
  <c r="I250" i="1"/>
  <c r="M250" i="1"/>
  <c r="G282" i="1"/>
  <c r="G314" i="1"/>
  <c r="K314" i="1"/>
  <c r="O314" i="1"/>
  <c r="E346" i="1"/>
  <c r="I346" i="1"/>
  <c r="E410" i="1"/>
  <c r="I410" i="1"/>
  <c r="G441" i="1"/>
  <c r="E474" i="1"/>
  <c r="I474" i="1"/>
  <c r="G506" i="1"/>
  <c r="K506" i="1"/>
  <c r="O506" i="1"/>
  <c r="E538" i="1"/>
  <c r="I538" i="1"/>
  <c r="G570" i="1"/>
  <c r="E602" i="1"/>
  <c r="I602" i="1"/>
  <c r="G634" i="1"/>
  <c r="K634" i="1"/>
  <c r="O634" i="1"/>
  <c r="E698" i="1"/>
  <c r="I698" i="1"/>
  <c r="O698" i="1"/>
  <c r="K698" i="1"/>
  <c r="M698" i="1"/>
  <c r="G474" i="1"/>
  <c r="E506" i="1"/>
  <c r="I506" i="1"/>
  <c r="M506" i="1"/>
  <c r="G538" i="1"/>
  <c r="E570" i="1"/>
  <c r="G602" i="1"/>
  <c r="E634" i="1"/>
  <c r="I634" i="1"/>
  <c r="M634" i="1"/>
  <c r="O602" i="1"/>
  <c r="K602" i="1"/>
  <c r="M602" i="1"/>
  <c r="O570" i="1"/>
  <c r="M570" i="1"/>
  <c r="K570" i="1"/>
  <c r="I570" i="1"/>
  <c r="O538" i="1"/>
  <c r="K538" i="1"/>
  <c r="M538" i="1"/>
  <c r="O474" i="1"/>
  <c r="K474" i="1"/>
  <c r="M474" i="1"/>
  <c r="G250" i="1"/>
  <c r="K250" i="1"/>
  <c r="O250" i="1"/>
  <c r="E282" i="1"/>
  <c r="I282" i="1"/>
  <c r="E314" i="1"/>
  <c r="I314" i="1"/>
  <c r="M314" i="1"/>
  <c r="G346" i="1"/>
  <c r="G410" i="1"/>
  <c r="E441" i="1"/>
  <c r="I441" i="1"/>
  <c r="M441" i="1"/>
  <c r="K441" i="1"/>
  <c r="O441" i="1"/>
  <c r="O410" i="1"/>
  <c r="K410" i="1"/>
  <c r="M410" i="1"/>
  <c r="O346" i="1"/>
  <c r="K346" i="1"/>
  <c r="M346" i="1"/>
  <c r="K282" i="1"/>
  <c r="M281" i="1"/>
  <c r="G58" i="1"/>
  <c r="K58" i="1"/>
  <c r="O58" i="1"/>
  <c r="E90" i="1"/>
  <c r="I90" i="1"/>
  <c r="G122" i="1"/>
  <c r="K122" i="1"/>
  <c r="O154" i="1"/>
  <c r="M154" i="1"/>
  <c r="M122" i="1"/>
  <c r="O122" i="1"/>
  <c r="O90" i="1"/>
  <c r="M90" i="1"/>
  <c r="E25" i="1"/>
  <c r="M25" i="1"/>
  <c r="E154" i="1"/>
  <c r="I25" i="1"/>
  <c r="G25" i="1"/>
  <c r="K25" i="1"/>
  <c r="O25" i="1"/>
  <c r="E122" i="1"/>
  <c r="G154" i="1"/>
</calcChain>
</file>

<file path=xl/sharedStrings.xml><?xml version="1.0" encoding="utf-8"?>
<sst xmlns="http://schemas.openxmlformats.org/spreadsheetml/2006/main" count="961" uniqueCount="94">
  <si>
    <t>b) METODOLOGIA DE CÁLCULO DA RECEITA 2015</t>
  </si>
  <si>
    <t>LC nº 101, art. 12 e Manual de Contabilidade Aplicada ao Setor Público</t>
  </si>
  <si>
    <t>Cód da Receita:</t>
  </si>
  <si>
    <t>4111202 IPTU</t>
  </si>
  <si>
    <t>Projeção de Crescimento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</si>
  <si>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</si>
  <si>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</si>
  <si>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</si>
  <si>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</si>
  <si>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</si>
  <si>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</si>
  <si>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</si>
  <si>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</si>
  <si>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</si>
  <si>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</si>
  <si>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</si>
  <si>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</si>
  <si>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</si>
  <si>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CR*</t>
  </si>
  <si>
    <t>Notas:</t>
  </si>
  <si>
    <t>c) CR* - crescimento real</t>
  </si>
  <si>
    <t>Mês</t>
  </si>
  <si>
    <t>a) Em 2014 foi utilizado o valor efetivamente arrecadado até o mês 09 e lançado, pela média, o valor a arrecadar para os últimos 03 meses.</t>
  </si>
  <si>
    <t>LEI ORÇAMENTÁRIA ANUAL BOQUEIRÃO DO LEÃO - Anexo I</t>
  </si>
  <si>
    <t>4111204 IRRF</t>
  </si>
  <si>
    <t>4111208 ITBI</t>
  </si>
  <si>
    <t>4111305 ISS</t>
  </si>
  <si>
    <t>b) Índice de preço corresponde à Inflação projetada para o exercício. A base para 2015 é de 6% e 2016/2017 5% conforme projeção Banco Central.</t>
  </si>
  <si>
    <t>411200 TAXAS</t>
  </si>
  <si>
    <t>412000 CONTRIBUIÇÕES</t>
  </si>
  <si>
    <t>413000 RECEITA PATRIMONIAL</t>
  </si>
  <si>
    <t>416000 RECEITA DE SERVIÇOS</t>
  </si>
  <si>
    <t>4172106 AUXILIO FINANCEIRO A MUNICÍPIOS</t>
  </si>
  <si>
    <t>417210105 ITR</t>
  </si>
  <si>
    <t>417210102 FPM</t>
  </si>
  <si>
    <t>4172122 TRANSF. EXPLORAÇÃO REC NATURAIS</t>
  </si>
  <si>
    <t>4172133 SUS-REPASSE FUNDO A FUNDO</t>
  </si>
  <si>
    <t>4172135 TRANSF. FNDE</t>
  </si>
  <si>
    <t>4172134 REPASSE FMAS</t>
  </si>
  <si>
    <t>4172136 TRANSF. ICMS LEI 87/96</t>
  </si>
  <si>
    <t>417220101 ICMS</t>
  </si>
  <si>
    <t>417220102 IPVA</t>
  </si>
  <si>
    <t>417220104 IPI</t>
  </si>
  <si>
    <t>417220113 CIDE</t>
  </si>
  <si>
    <t>4172233 TRANSF SUS ESTADO</t>
  </si>
  <si>
    <t>4172401 FUNDEB</t>
  </si>
  <si>
    <t>4176202 TRANSF. CONVENIO EDUCAÇÃO</t>
  </si>
  <si>
    <t>4176299 TRANSF. CONVENIO ASSISTÊNCIA</t>
  </si>
  <si>
    <t>4191100 MULTAS E JUROS DE MORA TRIBUTOS</t>
  </si>
  <si>
    <t>4191300 MULTAS E JUROS DIV. ATIVA TRIBUTOS</t>
  </si>
  <si>
    <t>4191500 MULTAS E JUROS DIV. ATIVA DE OUTRAS RECEITAS</t>
  </si>
  <si>
    <t>4192000 INDENIZAÇÕES E RESTITUIÇÕES</t>
  </si>
  <si>
    <t>4193100 RECEITA DA DIVIDA ATIVA TRIBUTÁRIA</t>
  </si>
  <si>
    <t>4193200 RECEITA DA DIVIDA ATIVA NÃO TRIBUTÁRIA</t>
  </si>
  <si>
    <t>4199000 RECEITA DIVERSAS</t>
  </si>
  <si>
    <t>917210102 DEDUÇÃO FPM FUNDEB</t>
  </si>
  <si>
    <t>917210105 DEDUÇÃO ITR FUNDEB</t>
  </si>
  <si>
    <t>917213600 DEDUÇÃO LEI KANDIR FUNDEB</t>
  </si>
  <si>
    <t>917220101 DEDUÇÃO ICMS FUNDEB</t>
  </si>
  <si>
    <t>917220102 DEDUÇÃO IPVA FUNDEB</t>
  </si>
  <si>
    <t>917220104 DEDUÇÃO IPI FUNDEB</t>
  </si>
  <si>
    <t>LEI ORÇAMENTÁRIA ANUAL - ANEXO II</t>
  </si>
  <si>
    <t>DEMONSTRATIVO DA RECEITA CORRENTE LÍQUIDA 2015</t>
  </si>
  <si>
    <t>I - RECEITAS CORRENTES</t>
  </si>
  <si>
    <t>II - DEDUÇÕES</t>
  </si>
  <si>
    <t xml:space="preserve">       IRRF sobre Rendimentos do Trabalho</t>
  </si>
  <si>
    <t xml:space="preserve">       Cancelamento de Restos a Pagar (quando lançados como receita)</t>
  </si>
  <si>
    <t xml:space="preserve">       Deduções de Receitas de Fundeb (característica peculiar 105)</t>
  </si>
  <si>
    <t xml:space="preserve">       Contribuição dos servidores Ativos/Inativos/Pensionistas</t>
  </si>
  <si>
    <t xml:space="preserve">       Compensações Financeiras entre o RGPS e o RPPS</t>
  </si>
  <si>
    <t xml:space="preserve">       Receitas do RPPS - Aplicações em Titulos, Rem. e Outras Receitas   </t>
  </si>
  <si>
    <t xml:space="preserve">       Receitas do Fundo de Assistência Social dos Servidores</t>
  </si>
  <si>
    <t xml:space="preserve">       Receitas do Fundo de Assistência a Saúde dos Servidores</t>
  </si>
  <si>
    <t xml:space="preserve">       Outras Constribuições Sociais</t>
  </si>
  <si>
    <t xml:space="preserve">       Outras Deduções de Receitas</t>
  </si>
  <si>
    <t>III - Subtotal</t>
  </si>
  <si>
    <t>IV - (+)Perda para o Fundeb</t>
  </si>
  <si>
    <t>V - Receita Corrente Líquida</t>
  </si>
  <si>
    <t>CR*%</t>
  </si>
  <si>
    <t>411300 CONTRIBUIÇÃO DE MELHORIA</t>
  </si>
  <si>
    <t>a) Em 2014 foi utilizado o valor efetivamente arrecadado até o mês 09 e lançado, média da arrecadação do ano, o valor a arrecadar para os últimos 03 meses.</t>
  </si>
  <si>
    <t>b) Os valores de 2015, 2016 e 2017 foram matidas as médias dos outros anos.</t>
  </si>
  <si>
    <t>4172299 OUTRAS TRANSF. DO ESTADO</t>
  </si>
  <si>
    <t>b) Índice de preço corresponde à Inflação projetada para o exercício. A base para 2015 é de 7,30% e 2016/2017 5,50% conforme projeção Banco Central.</t>
  </si>
  <si>
    <t>b) Índice de preço corresponde à Inflação projetada para o exercício. A base para 2015 é de 7,30% e 2016/2017 5,5% conforme projeção Banco Central.</t>
  </si>
  <si>
    <t>a)Valor repassado extraodinariamente final de 2013 e inicio de 2014, sem previsão para 2015.</t>
  </si>
  <si>
    <t>b) Índice de preço corresponde à Inflação projetada para o exercício. A base para 2015 é de 7,3% e 2016/2017 5,5% conforme projeção Banco Central.</t>
  </si>
  <si>
    <t>a)A partir de 2013 o CIDE ficou isento para a maioria dos combustíveis por isso não se realizaou previsão.</t>
  </si>
  <si>
    <t>a) Valores não fixos, repasses com a Defesa Civil, FEAS e outros.</t>
  </si>
  <si>
    <t>a) O valor é estipulado conforme arrecadação anterior e projeção de investimentos.</t>
  </si>
  <si>
    <t>c) Além do indice acima, soma-se a projeção do aumento que o Estado preve no faturamento de 2015.</t>
  </si>
  <si>
    <t>d) CR* - crescimento real</t>
  </si>
  <si>
    <t>b) Valor aumentado conforme aumento que vem acontecendo graduativamente nos anos anteriores.</t>
  </si>
  <si>
    <t>A dedução é o valor dos 20% da sua receita.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</si>
</sst>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43" fontId="0" fillId="0" borderId="16" xfId="1" applyFont="1" applyBorder="1" applyAlignment="1">
      <alignment horizontal="center"/>
    </xf>
    <xf numFmtId="43" fontId="0" fillId="0" borderId="17" xfId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43" fontId="0" fillId="0" borderId="20" xfId="1" applyFont="1" applyBorder="1" applyAlignment="1">
      <alignment horizontal="center"/>
    </xf>
    <xf numFmtId="43" fontId="0" fillId="0" borderId="41" xfId="1" applyFont="1" applyBorder="1" applyAlignment="1">
      <alignment horizontal="center"/>
    </xf>
    <xf numFmtId="43" fontId="0" fillId="0" borderId="21" xfId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18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0" fillId="0" borderId="42" xfId="1" applyFont="1" applyBorder="1" applyAlignment="1">
      <alignment horizontal="center"/>
    </xf>
    <xf numFmtId="43" fontId="0" fillId="0" borderId="43" xfId="1" applyFon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43" fontId="0" fillId="0" borderId="12" xfId="1" applyFont="1" applyBorder="1" applyAlignment="1">
      <alignment horizontal="center"/>
    </xf>
    <xf numFmtId="43" fontId="0" fillId="0" borderId="36" xfId="1" applyFont="1" applyBorder="1" applyAlignment="1">
      <alignment horizontal="center"/>
    </xf>
    <xf numFmtId="43" fontId="0" fillId="0" borderId="37" xfId="1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43" fontId="0" fillId="0" borderId="31" xfId="1" applyFont="1" applyBorder="1" applyAlignment="1">
      <alignment horizontal="center"/>
    </xf>
    <xf numFmtId="43" fontId="0" fillId="0" borderId="24" xfId="1" applyFont="1" applyBorder="1" applyAlignment="1">
      <alignment horizontal="center"/>
    </xf>
    <xf numFmtId="43" fontId="0" fillId="0" borderId="25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33" xfId="1" applyFont="1" applyBorder="1" applyAlignment="1">
      <alignment horizontal="center"/>
    </xf>
    <xf numFmtId="43" fontId="0" fillId="0" borderId="34" xfId="1" applyFont="1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43" fontId="0" fillId="0" borderId="14" xfId="1" applyFont="1" applyBorder="1" applyAlignment="1">
      <alignment horizontal="center"/>
    </xf>
    <xf numFmtId="43" fontId="0" fillId="0" borderId="39" xfId="1" applyFont="1" applyBorder="1" applyAlignment="1">
      <alignment horizontal="center"/>
    </xf>
    <xf numFmtId="43" fontId="0" fillId="0" borderId="40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27" xfId="1" applyFont="1" applyBorder="1" applyAlignment="1">
      <alignment horizontal="center"/>
    </xf>
    <xf numFmtId="43" fontId="0" fillId="0" borderId="29" xfId="1" applyFont="1" applyBorder="1" applyAlignment="1">
      <alignment horizontal="center"/>
    </xf>
    <xf numFmtId="43" fontId="0" fillId="0" borderId="30" xfId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7"/>
  <sheetViews>
    <sheetView tabSelected="1" topLeftCell="A17" workbookViewId="0">
      <selection activeCell="A737" sqref="A737:XFD737"/>
    </sheetView>
  </sheetViews>
  <sheetFormatPr defaultRowHeight="15" x14ac:dyDescent="0.25"/>
  <cols>
    <col min="1" max="1" width="8.85546875" customWidth="1"/>
    <col min="2" max="2" width="6.7109375" customWidth="1"/>
    <col min="3" max="4" width="8.85546875" customWidth="1"/>
    <col min="5" max="5" width="8.7109375" customWidth="1"/>
    <col min="6" max="14" width="8.85546875" customWidth="1"/>
    <col min="18" max="18" width="11.5703125" bestFit="1" customWidth="1"/>
  </cols>
  <sheetData>
    <row r="1" spans="1:16" ht="15.75" x14ac:dyDescent="0.25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5.75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4" spans="1:16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6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x14ac:dyDescent="0.25">
      <c r="A6" s="11" t="s">
        <v>2</v>
      </c>
      <c r="B6" s="11"/>
      <c r="C6" s="11"/>
      <c r="D6" s="3"/>
      <c r="E6" s="40" t="s">
        <v>3</v>
      </c>
      <c r="F6" s="40"/>
      <c r="G6" s="40"/>
    </row>
    <row r="7" spans="1:16" ht="15.75" thickBot="1" x14ac:dyDescent="0.3">
      <c r="A7" s="11"/>
      <c r="B7" s="11"/>
      <c r="C7" s="11"/>
      <c r="D7" s="3"/>
      <c r="E7" s="40"/>
      <c r="F7" s="40"/>
      <c r="G7" s="40"/>
    </row>
    <row r="8" spans="1:16" x14ac:dyDescent="0.25">
      <c r="A8" s="13" t="s">
        <v>4</v>
      </c>
      <c r="B8" s="13"/>
      <c r="C8" s="13"/>
      <c r="D8" s="13"/>
      <c r="G8" s="41">
        <v>2015</v>
      </c>
      <c r="H8" s="42"/>
      <c r="I8" s="42">
        <v>2016</v>
      </c>
      <c r="J8" s="42"/>
      <c r="K8" s="42">
        <v>2017</v>
      </c>
      <c r="L8" s="43"/>
    </row>
    <row r="9" spans="1:16" ht="15.75" thickBot="1" x14ac:dyDescent="0.3">
      <c r="A9" s="13"/>
      <c r="B9" s="13"/>
      <c r="C9" s="13"/>
      <c r="D9" s="13"/>
      <c r="G9" s="39">
        <v>7.2999999999999995E-2</v>
      </c>
      <c r="H9" s="28"/>
      <c r="I9" s="28">
        <v>5.5E-2</v>
      </c>
      <c r="J9" s="28"/>
      <c r="K9" s="28">
        <v>5.5E-2</v>
      </c>
      <c r="L9" s="29"/>
    </row>
    <row r="10" spans="1:16" ht="15.75" thickBot="1" x14ac:dyDescent="0.3">
      <c r="A10" s="1"/>
      <c r="B10" s="1"/>
      <c r="C10" s="1"/>
      <c r="D10" s="1"/>
      <c r="G10" s="2"/>
      <c r="H10" s="1"/>
      <c r="I10" s="2"/>
      <c r="J10" s="1"/>
      <c r="K10" s="2"/>
      <c r="L10" s="1"/>
    </row>
    <row r="11" spans="1:16" ht="15.75" thickBot="1" x14ac:dyDescent="0.3">
      <c r="A11" s="30" t="s">
        <v>21</v>
      </c>
      <c r="B11" s="31"/>
      <c r="C11" s="32">
        <v>2011</v>
      </c>
      <c r="D11" s="32"/>
      <c r="E11" s="32">
        <v>2012</v>
      </c>
      <c r="F11" s="32"/>
      <c r="G11" s="32">
        <v>2013</v>
      </c>
      <c r="H11" s="32"/>
      <c r="I11" s="32">
        <v>2014</v>
      </c>
      <c r="J11" s="32"/>
      <c r="K11" s="32">
        <v>2015</v>
      </c>
      <c r="L11" s="32"/>
      <c r="M11" s="32">
        <v>2016</v>
      </c>
      <c r="N11" s="32"/>
      <c r="O11" s="32">
        <v>2017</v>
      </c>
      <c r="P11" s="32"/>
    </row>
    <row r="12" spans="1:16" x14ac:dyDescent="0.25">
      <c r="A12" s="33" t="s">
        <v>5</v>
      </c>
      <c r="B12" s="34"/>
      <c r="C12" s="35">
        <v>0</v>
      </c>
      <c r="D12" s="36"/>
      <c r="E12" s="36">
        <v>642.44000000000005</v>
      </c>
      <c r="F12" s="36"/>
      <c r="G12" s="36">
        <v>0</v>
      </c>
      <c r="H12" s="36"/>
      <c r="I12" s="36">
        <v>2402.33</v>
      </c>
      <c r="J12" s="36"/>
      <c r="K12" s="36">
        <f t="shared" ref="K12:K23" si="0">I12*7.3%+I12</f>
        <v>2577.7000899999998</v>
      </c>
      <c r="L12" s="36"/>
      <c r="M12" s="36">
        <f t="shared" ref="M12:M23" si="1">K12*5.5%+K12</f>
        <v>2719.47359495</v>
      </c>
      <c r="N12" s="36"/>
      <c r="O12" s="17">
        <f t="shared" ref="O12:O23" si="2">M12*5.5%+M12</f>
        <v>2869.0446426722501</v>
      </c>
      <c r="P12" s="17"/>
    </row>
    <row r="13" spans="1:16" x14ac:dyDescent="0.25">
      <c r="A13" s="14" t="s">
        <v>6</v>
      </c>
      <c r="B13" s="15"/>
      <c r="C13" s="16">
        <v>67.790000000000006</v>
      </c>
      <c r="D13" s="17"/>
      <c r="E13" s="17">
        <v>0</v>
      </c>
      <c r="F13" s="17"/>
      <c r="G13" s="17">
        <v>0</v>
      </c>
      <c r="H13" s="17"/>
      <c r="I13" s="17">
        <v>8471.2900000000009</v>
      </c>
      <c r="J13" s="17"/>
      <c r="K13" s="17">
        <f t="shared" si="0"/>
        <v>9089.6941700000007</v>
      </c>
      <c r="L13" s="17"/>
      <c r="M13" s="17">
        <f t="shared" si="1"/>
        <v>9589.6273493500012</v>
      </c>
      <c r="N13" s="17"/>
      <c r="O13" s="17">
        <f t="shared" si="2"/>
        <v>10117.056853564251</v>
      </c>
      <c r="P13" s="17"/>
    </row>
    <row r="14" spans="1:16" x14ac:dyDescent="0.25">
      <c r="A14" s="14" t="s">
        <v>7</v>
      </c>
      <c r="B14" s="15"/>
      <c r="C14" s="16">
        <v>81237.539999999994</v>
      </c>
      <c r="D14" s="17"/>
      <c r="E14" s="17">
        <v>102031.4</v>
      </c>
      <c r="F14" s="17"/>
      <c r="G14" s="17">
        <v>92730.31</v>
      </c>
      <c r="H14" s="17"/>
      <c r="I14" s="17">
        <v>129062.14</v>
      </c>
      <c r="J14" s="17"/>
      <c r="K14" s="17">
        <f>I14*7.3%+I14-401.8</f>
        <v>138081.87622000001</v>
      </c>
      <c r="L14" s="17"/>
      <c r="M14" s="17">
        <f t="shared" si="1"/>
        <v>145676.37941210001</v>
      </c>
      <c r="N14" s="17"/>
      <c r="O14" s="17">
        <f t="shared" si="2"/>
        <v>153688.58027976551</v>
      </c>
      <c r="P14" s="17"/>
    </row>
    <row r="15" spans="1:16" x14ac:dyDescent="0.25">
      <c r="A15" s="14" t="s">
        <v>8</v>
      </c>
      <c r="B15" s="15"/>
      <c r="C15" s="16">
        <v>16006.39</v>
      </c>
      <c r="D15" s="17"/>
      <c r="E15" s="17">
        <v>20413.330000000002</v>
      </c>
      <c r="F15" s="17"/>
      <c r="G15" s="17">
        <v>42522.93</v>
      </c>
      <c r="H15" s="17"/>
      <c r="I15" s="17">
        <v>18716.439999999999</v>
      </c>
      <c r="J15" s="17"/>
      <c r="K15" s="17">
        <f t="shared" si="0"/>
        <v>20082.740119999999</v>
      </c>
      <c r="L15" s="17"/>
      <c r="M15" s="17">
        <f t="shared" si="1"/>
        <v>21187.290826599998</v>
      </c>
      <c r="N15" s="17"/>
      <c r="O15" s="17">
        <f t="shared" si="2"/>
        <v>22352.591822062997</v>
      </c>
      <c r="P15" s="17"/>
    </row>
    <row r="16" spans="1:16" x14ac:dyDescent="0.25">
      <c r="A16" s="14" t="s">
        <v>9</v>
      </c>
      <c r="B16" s="15"/>
      <c r="C16" s="16">
        <v>21786.18</v>
      </c>
      <c r="D16" s="17"/>
      <c r="E16" s="17">
        <v>11971.27</v>
      </c>
      <c r="F16" s="17"/>
      <c r="G16" s="17">
        <v>15770.72</v>
      </c>
      <c r="H16" s="17"/>
      <c r="I16" s="17">
        <v>12518.47</v>
      </c>
      <c r="J16" s="17"/>
      <c r="K16" s="17">
        <f t="shared" si="0"/>
        <v>13432.318309999999</v>
      </c>
      <c r="L16" s="17"/>
      <c r="M16" s="17">
        <f t="shared" si="1"/>
        <v>14171.095817049998</v>
      </c>
      <c r="N16" s="17"/>
      <c r="O16" s="17">
        <f t="shared" si="2"/>
        <v>14950.506086987749</v>
      </c>
      <c r="P16" s="17"/>
    </row>
    <row r="17" spans="1:16" x14ac:dyDescent="0.25">
      <c r="A17" s="14" t="s">
        <v>10</v>
      </c>
      <c r="B17" s="15"/>
      <c r="C17" s="16">
        <v>8195.32</v>
      </c>
      <c r="D17" s="17"/>
      <c r="E17" s="17">
        <v>3177.93</v>
      </c>
      <c r="F17" s="17"/>
      <c r="G17" s="17">
        <v>6091.38</v>
      </c>
      <c r="H17" s="17"/>
      <c r="I17" s="17">
        <v>6410.36</v>
      </c>
      <c r="J17" s="17"/>
      <c r="K17" s="17">
        <f t="shared" si="0"/>
        <v>6878.31628</v>
      </c>
      <c r="L17" s="17"/>
      <c r="M17" s="17">
        <f t="shared" si="1"/>
        <v>7256.6236754000001</v>
      </c>
      <c r="N17" s="17"/>
      <c r="O17" s="17">
        <f t="shared" si="2"/>
        <v>7655.7379775469999</v>
      </c>
      <c r="P17" s="17"/>
    </row>
    <row r="18" spans="1:16" x14ac:dyDescent="0.25">
      <c r="A18" s="14" t="s">
        <v>11</v>
      </c>
      <c r="B18" s="15"/>
      <c r="C18" s="16">
        <v>2184.65</v>
      </c>
      <c r="D18" s="17"/>
      <c r="E18" s="17">
        <v>4810.5200000000004</v>
      </c>
      <c r="F18" s="17"/>
      <c r="G18" s="17">
        <v>4455.1499999999996</v>
      </c>
      <c r="H18" s="17"/>
      <c r="I18" s="17">
        <v>5295.5</v>
      </c>
      <c r="J18" s="17"/>
      <c r="K18" s="17">
        <f t="shared" si="0"/>
        <v>5682.0715</v>
      </c>
      <c r="L18" s="17"/>
      <c r="M18" s="17">
        <f t="shared" si="1"/>
        <v>5994.5854325</v>
      </c>
      <c r="N18" s="17"/>
      <c r="O18" s="17">
        <f t="shared" si="2"/>
        <v>6324.2876312874996</v>
      </c>
      <c r="P18" s="17"/>
    </row>
    <row r="19" spans="1:16" x14ac:dyDescent="0.25">
      <c r="A19" s="14" t="s">
        <v>12</v>
      </c>
      <c r="B19" s="15"/>
      <c r="C19" s="16">
        <v>5973.87</v>
      </c>
      <c r="D19" s="17"/>
      <c r="E19" s="17">
        <v>1918.88</v>
      </c>
      <c r="F19" s="17"/>
      <c r="G19" s="17">
        <v>6828.59</v>
      </c>
      <c r="H19" s="17"/>
      <c r="I19" s="17">
        <v>946.6</v>
      </c>
      <c r="J19" s="17"/>
      <c r="K19" s="17">
        <f t="shared" si="0"/>
        <v>1015.7018</v>
      </c>
      <c r="L19" s="17"/>
      <c r="M19" s="17">
        <f t="shared" si="1"/>
        <v>1071.5653990000001</v>
      </c>
      <c r="N19" s="17"/>
      <c r="O19" s="17">
        <f t="shared" si="2"/>
        <v>1130.501495945</v>
      </c>
      <c r="P19" s="17"/>
    </row>
    <row r="20" spans="1:16" x14ac:dyDescent="0.25">
      <c r="A20" s="14" t="s">
        <v>13</v>
      </c>
      <c r="B20" s="15"/>
      <c r="C20" s="16">
        <v>1577.73</v>
      </c>
      <c r="D20" s="17"/>
      <c r="E20" s="17">
        <v>1974.77</v>
      </c>
      <c r="F20" s="17"/>
      <c r="G20" s="17">
        <v>534.1</v>
      </c>
      <c r="H20" s="17"/>
      <c r="I20" s="17">
        <f>(C20+E20+G20)/3</f>
        <v>1362.2</v>
      </c>
      <c r="J20" s="17"/>
      <c r="K20" s="17">
        <f t="shared" si="0"/>
        <v>1461.6405999999999</v>
      </c>
      <c r="L20" s="17"/>
      <c r="M20" s="17">
        <f t="shared" si="1"/>
        <v>1542.030833</v>
      </c>
      <c r="N20" s="17"/>
      <c r="O20" s="17">
        <f t="shared" si="2"/>
        <v>1626.8425288150002</v>
      </c>
      <c r="P20" s="17"/>
    </row>
    <row r="21" spans="1:16" x14ac:dyDescent="0.25">
      <c r="A21" s="14" t="s">
        <v>14</v>
      </c>
      <c r="B21" s="15"/>
      <c r="C21" s="16">
        <v>2698.53</v>
      </c>
      <c r="D21" s="17"/>
      <c r="E21" s="17">
        <v>1041.56</v>
      </c>
      <c r="F21" s="17"/>
      <c r="G21" s="17">
        <v>1127.3900000000001</v>
      </c>
      <c r="H21" s="17"/>
      <c r="I21" s="17">
        <f>(C21+E21+G21)/3</f>
        <v>1622.4933333333336</v>
      </c>
      <c r="J21" s="17"/>
      <c r="K21" s="17">
        <f t="shared" si="0"/>
        <v>1740.9353466666669</v>
      </c>
      <c r="L21" s="17"/>
      <c r="M21" s="17">
        <f t="shared" si="1"/>
        <v>1836.6867907333335</v>
      </c>
      <c r="N21" s="17"/>
      <c r="O21" s="17">
        <f t="shared" si="2"/>
        <v>1937.7045642236669</v>
      </c>
      <c r="P21" s="17"/>
    </row>
    <row r="22" spans="1:16" x14ac:dyDescent="0.25">
      <c r="A22" s="14" t="s">
        <v>15</v>
      </c>
      <c r="B22" s="15"/>
      <c r="C22" s="16">
        <v>2224.77</v>
      </c>
      <c r="D22" s="17"/>
      <c r="E22" s="17">
        <v>3605.83</v>
      </c>
      <c r="F22" s="17"/>
      <c r="G22" s="17">
        <v>478.65</v>
      </c>
      <c r="H22" s="17"/>
      <c r="I22" s="17">
        <f>(C22+E22+G22)/3</f>
        <v>2103.0833333333335</v>
      </c>
      <c r="J22" s="17"/>
      <c r="K22" s="17">
        <f t="shared" si="0"/>
        <v>2256.6084166666669</v>
      </c>
      <c r="L22" s="17"/>
      <c r="M22" s="17">
        <f t="shared" si="1"/>
        <v>2380.7218795833337</v>
      </c>
      <c r="N22" s="17"/>
      <c r="O22" s="17">
        <f t="shared" si="2"/>
        <v>2511.661582960417</v>
      </c>
      <c r="P22" s="17"/>
    </row>
    <row r="23" spans="1:16" ht="15.75" thickBot="1" x14ac:dyDescent="0.3">
      <c r="A23" s="18" t="s">
        <v>16</v>
      </c>
      <c r="B23" s="19"/>
      <c r="C23" s="20">
        <v>1593.52</v>
      </c>
      <c r="D23" s="21"/>
      <c r="E23" s="21">
        <v>2128.38</v>
      </c>
      <c r="F23" s="21"/>
      <c r="G23" s="21">
        <v>1032.23</v>
      </c>
      <c r="H23" s="21"/>
      <c r="I23" s="17">
        <f>(C23+E23+G23)/3</f>
        <v>1584.71</v>
      </c>
      <c r="J23" s="17"/>
      <c r="K23" s="21">
        <f t="shared" si="0"/>
        <v>1700.39383</v>
      </c>
      <c r="L23" s="21"/>
      <c r="M23" s="21">
        <f t="shared" si="1"/>
        <v>1793.91549065</v>
      </c>
      <c r="N23" s="21"/>
      <c r="O23" s="17">
        <f t="shared" si="2"/>
        <v>1892.5808426357501</v>
      </c>
      <c r="P23" s="17"/>
    </row>
    <row r="24" spans="1:16" ht="15.75" thickBot="1" x14ac:dyDescent="0.3">
      <c r="A24" s="22" t="s">
        <v>17</v>
      </c>
      <c r="B24" s="23"/>
      <c r="C24" s="24">
        <f>SUM(C12:D23)</f>
        <v>143546.28999999998</v>
      </c>
      <c r="D24" s="25"/>
      <c r="E24" s="25">
        <f>SUM(E12:F23)</f>
        <v>153716.30999999997</v>
      </c>
      <c r="F24" s="25"/>
      <c r="G24" s="25">
        <f>SUM(G12:H23)</f>
        <v>171571.45</v>
      </c>
      <c r="H24" s="25"/>
      <c r="I24" s="25">
        <f>SUM(I12:J23)</f>
        <v>190495.6166666667</v>
      </c>
      <c r="J24" s="25"/>
      <c r="K24" s="25">
        <f>SUM(K12:L23)</f>
        <v>203999.99668333333</v>
      </c>
      <c r="L24" s="25"/>
      <c r="M24" s="25">
        <f>SUM(M12:N23)</f>
        <v>215219.99650091669</v>
      </c>
      <c r="N24" s="25"/>
      <c r="O24" s="25">
        <f>SUM(O12:P23)</f>
        <v>227057.09630846709</v>
      </c>
      <c r="P24" s="27"/>
    </row>
    <row r="25" spans="1:16" ht="15.75" thickBot="1" x14ac:dyDescent="0.3">
      <c r="A25" s="48" t="s">
        <v>78</v>
      </c>
      <c r="B25" s="49"/>
      <c r="C25" s="50"/>
      <c r="D25" s="51"/>
      <c r="E25" s="47">
        <f>E24*100/C24-100</f>
        <v>7.0848365360051986</v>
      </c>
      <c r="F25" s="47"/>
      <c r="G25" s="47">
        <f>G24*100/E24-100</f>
        <v>11.615644429663988</v>
      </c>
      <c r="H25" s="47"/>
      <c r="I25" s="47">
        <f>I24*100/G24-100</f>
        <v>11.029904256603714</v>
      </c>
      <c r="J25" s="47"/>
      <c r="K25" s="54">
        <f>K24*100/I24-100</f>
        <v>7.0890765115592558</v>
      </c>
      <c r="L25" s="54"/>
      <c r="M25" s="51">
        <f>M24*100/K24-100</f>
        <v>5.5000000000000142</v>
      </c>
      <c r="N25" s="51"/>
      <c r="O25" s="51">
        <f>O24*100/M24-100</f>
        <v>5.4999999999999858</v>
      </c>
      <c r="P25" s="53"/>
    </row>
    <row r="27" spans="1:16" x14ac:dyDescent="0.25">
      <c r="A27" s="11" t="s">
        <v>19</v>
      </c>
      <c r="B27" s="11"/>
    </row>
    <row r="28" spans="1:16" x14ac:dyDescent="0.25">
      <c r="A28" s="12" t="s">
        <v>22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x14ac:dyDescent="0.25">
      <c r="A29" s="12" t="s">
        <v>83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x14ac:dyDescent="0.25">
      <c r="A30" s="12" t="s">
        <v>20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4" spans="1:16" ht="15.75" x14ac:dyDescent="0.25">
      <c r="A34" s="44" t="s">
        <v>23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ht="15.75" x14ac:dyDescent="0.25">
      <c r="A35" s="44" t="s">
        <v>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7" spans="1:16" x14ac:dyDescent="0.25">
      <c r="A37" s="12" t="s">
        <v>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6" x14ac:dyDescent="0.25">
      <c r="A39" s="11" t="s">
        <v>2</v>
      </c>
      <c r="B39" s="11"/>
      <c r="C39" s="11"/>
      <c r="D39" s="3"/>
      <c r="E39" s="40" t="s">
        <v>24</v>
      </c>
      <c r="F39" s="40"/>
      <c r="G39" s="40"/>
    </row>
    <row r="40" spans="1:16" ht="15.75" thickBot="1" x14ac:dyDescent="0.3">
      <c r="A40" s="11"/>
      <c r="B40" s="11"/>
      <c r="C40" s="11"/>
      <c r="D40" s="3"/>
      <c r="E40" s="40"/>
      <c r="F40" s="40"/>
      <c r="G40" s="40"/>
    </row>
    <row r="41" spans="1:16" x14ac:dyDescent="0.25">
      <c r="A41" s="13" t="s">
        <v>4</v>
      </c>
      <c r="B41" s="13"/>
      <c r="C41" s="13"/>
      <c r="D41" s="13"/>
      <c r="G41" s="41">
        <v>2015</v>
      </c>
      <c r="H41" s="42"/>
      <c r="I41" s="42">
        <v>2016</v>
      </c>
      <c r="J41" s="42"/>
      <c r="K41" s="42">
        <v>2017</v>
      </c>
      <c r="L41" s="43"/>
    </row>
    <row r="42" spans="1:16" ht="15.75" thickBot="1" x14ac:dyDescent="0.3">
      <c r="A42" s="13"/>
      <c r="B42" s="13"/>
      <c r="C42" s="13"/>
      <c r="D42" s="13"/>
      <c r="G42" s="39">
        <v>7.2999999999999995E-2</v>
      </c>
      <c r="H42" s="28"/>
      <c r="I42" s="28">
        <v>5.5E-2</v>
      </c>
      <c r="J42" s="28"/>
      <c r="K42" s="28">
        <v>5.5E-2</v>
      </c>
      <c r="L42" s="29"/>
    </row>
    <row r="43" spans="1:16" ht="15.75" thickBot="1" x14ac:dyDescent="0.3">
      <c r="A43" s="1"/>
      <c r="B43" s="1"/>
      <c r="C43" s="1"/>
      <c r="D43" s="1"/>
      <c r="G43" s="2"/>
      <c r="H43" s="1"/>
      <c r="I43" s="2"/>
      <c r="J43" s="1"/>
      <c r="K43" s="2"/>
      <c r="L43" s="1"/>
    </row>
    <row r="44" spans="1:16" ht="15.75" thickBot="1" x14ac:dyDescent="0.3">
      <c r="A44" s="30" t="s">
        <v>21</v>
      </c>
      <c r="B44" s="31"/>
      <c r="C44" s="32">
        <v>2011</v>
      </c>
      <c r="D44" s="32"/>
      <c r="E44" s="32">
        <v>2012</v>
      </c>
      <c r="F44" s="32"/>
      <c r="G44" s="32">
        <v>2013</v>
      </c>
      <c r="H44" s="32"/>
      <c r="I44" s="32">
        <v>2014</v>
      </c>
      <c r="J44" s="32"/>
      <c r="K44" s="32">
        <v>2015</v>
      </c>
      <c r="L44" s="32"/>
      <c r="M44" s="32">
        <v>2016</v>
      </c>
      <c r="N44" s="32"/>
      <c r="O44" s="32">
        <v>2017</v>
      </c>
      <c r="P44" s="32"/>
    </row>
    <row r="45" spans="1:16" x14ac:dyDescent="0.25">
      <c r="A45" s="33" t="s">
        <v>5</v>
      </c>
      <c r="B45" s="34"/>
      <c r="C45" s="35">
        <v>7337.13</v>
      </c>
      <c r="D45" s="36"/>
      <c r="E45" s="36">
        <v>7981.64</v>
      </c>
      <c r="F45" s="36"/>
      <c r="G45" s="36">
        <v>7495.59</v>
      </c>
      <c r="H45" s="36"/>
      <c r="I45" s="36">
        <v>26593.46</v>
      </c>
      <c r="J45" s="36"/>
      <c r="K45" s="17">
        <f t="shared" ref="K45:K56" si="3">I45*7.3%+I45</f>
        <v>28534.782579999999</v>
      </c>
      <c r="L45" s="17"/>
      <c r="M45" s="17">
        <f t="shared" ref="M45:M56" si="4">K45*5.5%+K45</f>
        <v>30104.195621899999</v>
      </c>
      <c r="N45" s="17"/>
      <c r="O45" s="17">
        <f t="shared" ref="O45:O56" si="5">M45*5.5%+M45</f>
        <v>31759.926381104498</v>
      </c>
      <c r="P45" s="17"/>
    </row>
    <row r="46" spans="1:16" x14ac:dyDescent="0.25">
      <c r="A46" s="14" t="s">
        <v>6</v>
      </c>
      <c r="B46" s="15"/>
      <c r="C46" s="16">
        <v>7571.44</v>
      </c>
      <c r="D46" s="17"/>
      <c r="E46" s="17">
        <v>6185.62</v>
      </c>
      <c r="F46" s="17"/>
      <c r="G46" s="17">
        <v>7296.39</v>
      </c>
      <c r="H46" s="17"/>
      <c r="I46" s="17">
        <v>36461.35</v>
      </c>
      <c r="J46" s="17"/>
      <c r="K46" s="17">
        <f t="shared" si="3"/>
        <v>39123.028549999995</v>
      </c>
      <c r="L46" s="17"/>
      <c r="M46" s="17">
        <f t="shared" si="4"/>
        <v>41274.795120249997</v>
      </c>
      <c r="N46" s="17"/>
      <c r="O46" s="17">
        <f t="shared" si="5"/>
        <v>43544.908851863744</v>
      </c>
      <c r="P46" s="17"/>
    </row>
    <row r="47" spans="1:16" x14ac:dyDescent="0.25">
      <c r="A47" s="14" t="s">
        <v>7</v>
      </c>
      <c r="B47" s="15"/>
      <c r="C47" s="16">
        <v>8706.7800000000007</v>
      </c>
      <c r="D47" s="17"/>
      <c r="E47" s="17">
        <v>6146.61</v>
      </c>
      <c r="F47" s="17"/>
      <c r="G47" s="17">
        <v>9606.31</v>
      </c>
      <c r="H47" s="17"/>
      <c r="I47" s="17">
        <v>25382.01</v>
      </c>
      <c r="J47" s="17"/>
      <c r="K47" s="17">
        <f>I47*7.3%+I47+3.92</f>
        <v>27238.816729999995</v>
      </c>
      <c r="L47" s="17"/>
      <c r="M47" s="17">
        <f t="shared" si="4"/>
        <v>28736.951650149997</v>
      </c>
      <c r="N47" s="17"/>
      <c r="O47" s="17">
        <f t="shared" si="5"/>
        <v>30317.483990908248</v>
      </c>
      <c r="P47" s="17"/>
    </row>
    <row r="48" spans="1:16" x14ac:dyDescent="0.25">
      <c r="A48" s="14" t="s">
        <v>8</v>
      </c>
      <c r="B48" s="15"/>
      <c r="C48" s="16">
        <v>6536.7</v>
      </c>
      <c r="D48" s="17"/>
      <c r="E48" s="17">
        <v>6552.73</v>
      </c>
      <c r="F48" s="17"/>
      <c r="G48" s="17">
        <v>10729.47</v>
      </c>
      <c r="H48" s="17"/>
      <c r="I48" s="17">
        <v>9283</v>
      </c>
      <c r="J48" s="17"/>
      <c r="K48" s="17">
        <f t="shared" si="3"/>
        <v>9960.6589999999997</v>
      </c>
      <c r="L48" s="17"/>
      <c r="M48" s="17">
        <f t="shared" si="4"/>
        <v>10508.495245</v>
      </c>
      <c r="N48" s="17"/>
      <c r="O48" s="17">
        <f t="shared" si="5"/>
        <v>11086.462483474999</v>
      </c>
      <c r="P48" s="17"/>
    </row>
    <row r="49" spans="1:18" x14ac:dyDescent="0.25">
      <c r="A49" s="14" t="s">
        <v>9</v>
      </c>
      <c r="B49" s="15"/>
      <c r="C49" s="16">
        <v>6856.93</v>
      </c>
      <c r="D49" s="17"/>
      <c r="E49" s="17">
        <v>9621.98</v>
      </c>
      <c r="F49" s="17"/>
      <c r="G49" s="17">
        <v>12761.36</v>
      </c>
      <c r="H49" s="17"/>
      <c r="I49" s="17">
        <v>9580.69</v>
      </c>
      <c r="J49" s="17"/>
      <c r="K49" s="17">
        <f t="shared" si="3"/>
        <v>10280.08037</v>
      </c>
      <c r="L49" s="17"/>
      <c r="M49" s="17">
        <f t="shared" si="4"/>
        <v>10845.484790349999</v>
      </c>
      <c r="N49" s="17"/>
      <c r="O49" s="17">
        <f t="shared" si="5"/>
        <v>11441.986453819249</v>
      </c>
      <c r="P49" s="17"/>
    </row>
    <row r="50" spans="1:18" x14ac:dyDescent="0.25">
      <c r="A50" s="14" t="s">
        <v>10</v>
      </c>
      <c r="B50" s="15"/>
      <c r="C50" s="16">
        <v>8035.4</v>
      </c>
      <c r="D50" s="17"/>
      <c r="E50" s="17">
        <v>9044.83</v>
      </c>
      <c r="F50" s="17"/>
      <c r="G50" s="17">
        <v>12570.06</v>
      </c>
      <c r="H50" s="17"/>
      <c r="I50" s="17">
        <v>9630.7800000000007</v>
      </c>
      <c r="J50" s="17"/>
      <c r="K50" s="17">
        <f t="shared" si="3"/>
        <v>10333.826940000001</v>
      </c>
      <c r="L50" s="17"/>
      <c r="M50" s="17">
        <f t="shared" si="4"/>
        <v>10902.1874217</v>
      </c>
      <c r="N50" s="17"/>
      <c r="O50" s="17">
        <f t="shared" si="5"/>
        <v>11501.8077298935</v>
      </c>
      <c r="P50" s="17"/>
    </row>
    <row r="51" spans="1:18" x14ac:dyDescent="0.25">
      <c r="A51" s="14" t="s">
        <v>11</v>
      </c>
      <c r="B51" s="15"/>
      <c r="C51" s="16">
        <v>8312.89</v>
      </c>
      <c r="D51" s="17"/>
      <c r="E51" s="17">
        <v>8293.5300000000007</v>
      </c>
      <c r="F51" s="17"/>
      <c r="G51" s="17">
        <v>12159.68</v>
      </c>
      <c r="H51" s="17"/>
      <c r="I51" s="17">
        <v>8888.4500000000007</v>
      </c>
      <c r="J51" s="17"/>
      <c r="K51" s="17">
        <f t="shared" si="3"/>
        <v>9537.3068500000008</v>
      </c>
      <c r="L51" s="17"/>
      <c r="M51" s="17">
        <f t="shared" si="4"/>
        <v>10061.858726750001</v>
      </c>
      <c r="N51" s="17"/>
      <c r="O51" s="17">
        <f t="shared" si="5"/>
        <v>10615.260956721251</v>
      </c>
      <c r="P51" s="17"/>
    </row>
    <row r="52" spans="1:18" x14ac:dyDescent="0.25">
      <c r="A52" s="14" t="s">
        <v>12</v>
      </c>
      <c r="B52" s="15"/>
      <c r="C52" s="16">
        <v>6944.22</v>
      </c>
      <c r="D52" s="17"/>
      <c r="E52" s="17">
        <v>7766.94</v>
      </c>
      <c r="F52" s="17"/>
      <c r="G52" s="17">
        <v>375.86</v>
      </c>
      <c r="H52" s="17"/>
      <c r="I52" s="17">
        <v>9934.61</v>
      </c>
      <c r="J52" s="17"/>
      <c r="K52" s="17">
        <f t="shared" si="3"/>
        <v>10659.83653</v>
      </c>
      <c r="L52" s="17"/>
      <c r="M52" s="17">
        <f t="shared" si="4"/>
        <v>11246.12753915</v>
      </c>
      <c r="N52" s="17"/>
      <c r="O52" s="17">
        <f t="shared" si="5"/>
        <v>11864.66455380325</v>
      </c>
      <c r="P52" s="17"/>
    </row>
    <row r="53" spans="1:18" x14ac:dyDescent="0.25">
      <c r="A53" s="14" t="s">
        <v>13</v>
      </c>
      <c r="B53" s="15"/>
      <c r="C53" s="16">
        <v>7895.81</v>
      </c>
      <c r="D53" s="17"/>
      <c r="E53" s="17">
        <v>7421.49</v>
      </c>
      <c r="F53" s="17"/>
      <c r="G53" s="17">
        <v>25613.51</v>
      </c>
      <c r="H53" s="17"/>
      <c r="I53" s="17">
        <f>(C53+E53+G53)/3</f>
        <v>13643.603333333333</v>
      </c>
      <c r="J53" s="17"/>
      <c r="K53" s="17">
        <f t="shared" si="3"/>
        <v>14639.586376666666</v>
      </c>
      <c r="L53" s="17"/>
      <c r="M53" s="17">
        <f t="shared" si="4"/>
        <v>15444.763627383332</v>
      </c>
      <c r="N53" s="17"/>
      <c r="O53" s="17">
        <f t="shared" si="5"/>
        <v>16294.225626889416</v>
      </c>
      <c r="P53" s="17"/>
    </row>
    <row r="54" spans="1:18" x14ac:dyDescent="0.25">
      <c r="A54" s="14" t="s">
        <v>14</v>
      </c>
      <c r="B54" s="15"/>
      <c r="C54" s="16">
        <v>8111.71</v>
      </c>
      <c r="D54" s="17"/>
      <c r="E54" s="17">
        <v>7265.59</v>
      </c>
      <c r="F54" s="17"/>
      <c r="G54" s="17">
        <v>14747.5</v>
      </c>
      <c r="H54" s="17"/>
      <c r="I54" s="17">
        <f>(C54+E54+G54)/3</f>
        <v>10041.6</v>
      </c>
      <c r="J54" s="17"/>
      <c r="K54" s="17">
        <f t="shared" si="3"/>
        <v>10774.6368</v>
      </c>
      <c r="L54" s="17"/>
      <c r="M54" s="17">
        <f t="shared" si="4"/>
        <v>11367.241824000001</v>
      </c>
      <c r="N54" s="17"/>
      <c r="O54" s="17">
        <f t="shared" si="5"/>
        <v>11992.440124320001</v>
      </c>
      <c r="P54" s="17"/>
    </row>
    <row r="55" spans="1:18" x14ac:dyDescent="0.25">
      <c r="A55" s="14" t="s">
        <v>15</v>
      </c>
      <c r="B55" s="15"/>
      <c r="C55" s="16">
        <v>7557.08</v>
      </c>
      <c r="D55" s="17"/>
      <c r="E55" s="17">
        <v>7924.06</v>
      </c>
      <c r="F55" s="17"/>
      <c r="G55" s="17">
        <v>13823.61</v>
      </c>
      <c r="H55" s="17"/>
      <c r="I55" s="17">
        <f>(C55+E55+G55)/3</f>
        <v>9768.25</v>
      </c>
      <c r="J55" s="17"/>
      <c r="K55" s="17">
        <f t="shared" si="3"/>
        <v>10481.332249999999</v>
      </c>
      <c r="L55" s="17"/>
      <c r="M55" s="17">
        <f t="shared" si="4"/>
        <v>11057.805523749999</v>
      </c>
      <c r="N55" s="17"/>
      <c r="O55" s="17">
        <f t="shared" si="5"/>
        <v>11665.984827556249</v>
      </c>
      <c r="P55" s="17"/>
    </row>
    <row r="56" spans="1:18" ht="15.75" thickBot="1" x14ac:dyDescent="0.3">
      <c r="A56" s="18" t="s">
        <v>16</v>
      </c>
      <c r="B56" s="19"/>
      <c r="C56" s="20">
        <v>11955.97</v>
      </c>
      <c r="D56" s="21"/>
      <c r="E56" s="21">
        <v>11336.25</v>
      </c>
      <c r="F56" s="21"/>
      <c r="G56" s="21">
        <v>8681.98</v>
      </c>
      <c r="H56" s="21"/>
      <c r="I56" s="17">
        <f>(C56+E56+G56)/3</f>
        <v>10658.066666666668</v>
      </c>
      <c r="J56" s="17"/>
      <c r="K56" s="17">
        <f t="shared" si="3"/>
        <v>11436.105533333333</v>
      </c>
      <c r="L56" s="17"/>
      <c r="M56" s="17">
        <f t="shared" si="4"/>
        <v>12065.091337666667</v>
      </c>
      <c r="N56" s="17"/>
      <c r="O56" s="17">
        <f t="shared" si="5"/>
        <v>12728.671361238334</v>
      </c>
      <c r="P56" s="17"/>
    </row>
    <row r="57" spans="1:18" ht="15.75" thickBot="1" x14ac:dyDescent="0.3">
      <c r="A57" s="22" t="s">
        <v>17</v>
      </c>
      <c r="B57" s="23"/>
      <c r="C57" s="24">
        <f>SUM(C45:D56)</f>
        <v>95822.060000000012</v>
      </c>
      <c r="D57" s="25"/>
      <c r="E57" s="25">
        <f>SUM(E45:F56)</f>
        <v>95541.27</v>
      </c>
      <c r="F57" s="25"/>
      <c r="G57" s="25">
        <f>SUM(G45:H56)</f>
        <v>135861.32</v>
      </c>
      <c r="H57" s="25"/>
      <c r="I57" s="25">
        <f>SUM(I45:J56)</f>
        <v>179865.87</v>
      </c>
      <c r="J57" s="25"/>
      <c r="K57" s="25">
        <f>SUM(K45:L56)</f>
        <v>192999.99850999998</v>
      </c>
      <c r="L57" s="25"/>
      <c r="M57" s="25">
        <f>SUM(M45:N56)</f>
        <v>203614.99842805002</v>
      </c>
      <c r="N57" s="25"/>
      <c r="O57" s="25">
        <f>SUM(O45:P56)</f>
        <v>214813.82334159277</v>
      </c>
      <c r="P57" s="27"/>
      <c r="R57" s="7"/>
    </row>
    <row r="58" spans="1:18" ht="15.75" thickBot="1" x14ac:dyDescent="0.3">
      <c r="A58" s="48" t="s">
        <v>18</v>
      </c>
      <c r="B58" s="49"/>
      <c r="C58" s="50"/>
      <c r="D58" s="51"/>
      <c r="E58" s="47">
        <f>E57*100/C57-100</f>
        <v>-0.2930327317112642</v>
      </c>
      <c r="F58" s="47"/>
      <c r="G58" s="47">
        <f>G57*100/E57-100</f>
        <v>42.201710318483293</v>
      </c>
      <c r="H58" s="47"/>
      <c r="I58" s="47">
        <f>I57*100/G57-100</f>
        <v>32.389314339062793</v>
      </c>
      <c r="J58" s="47"/>
      <c r="K58" s="47">
        <f>K57*100/I57-100</f>
        <v>7.3021794017953283</v>
      </c>
      <c r="L58" s="47"/>
      <c r="M58" s="47">
        <f>M57*100/K57-100</f>
        <v>5.5000000000000284</v>
      </c>
      <c r="N58" s="47"/>
      <c r="O58" s="47">
        <f>O57*100/M57-100</f>
        <v>5.5</v>
      </c>
      <c r="P58" s="47"/>
    </row>
    <row r="60" spans="1:18" x14ac:dyDescent="0.25">
      <c r="A60" s="11" t="s">
        <v>19</v>
      </c>
      <c r="B60" s="11"/>
    </row>
    <row r="61" spans="1:18" x14ac:dyDescent="0.25">
      <c r="A61" s="12" t="s">
        <v>22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1:18" x14ac:dyDescent="0.25">
      <c r="A62" s="12" t="s">
        <v>83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18" x14ac:dyDescent="0.25">
      <c r="A63" s="12" t="s">
        <v>20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8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6" spans="1:16" ht="15.75" x14ac:dyDescent="0.25">
      <c r="A66" s="44" t="s">
        <v>23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</row>
    <row r="67" spans="1:16" ht="15.75" x14ac:dyDescent="0.25">
      <c r="A67" s="44" t="s">
        <v>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9" spans="1:16" x14ac:dyDescent="0.25">
      <c r="A69" s="12" t="s">
        <v>1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6" x14ac:dyDescent="0.25">
      <c r="A71" s="11" t="s">
        <v>2</v>
      </c>
      <c r="B71" s="11"/>
      <c r="C71" s="11"/>
      <c r="D71" s="3"/>
      <c r="E71" s="40" t="s">
        <v>25</v>
      </c>
      <c r="F71" s="40"/>
      <c r="G71" s="40"/>
    </row>
    <row r="72" spans="1:16" ht="15.75" thickBot="1" x14ac:dyDescent="0.3">
      <c r="A72" s="11"/>
      <c r="B72" s="11"/>
      <c r="C72" s="11"/>
      <c r="D72" s="3"/>
      <c r="E72" s="40"/>
      <c r="F72" s="40"/>
      <c r="G72" s="40"/>
    </row>
    <row r="73" spans="1:16" x14ac:dyDescent="0.25">
      <c r="A73" s="13" t="s">
        <v>4</v>
      </c>
      <c r="B73" s="13"/>
      <c r="C73" s="13"/>
      <c r="D73" s="13"/>
      <c r="G73" s="41">
        <v>2015</v>
      </c>
      <c r="H73" s="42"/>
      <c r="I73" s="42">
        <v>2016</v>
      </c>
      <c r="J73" s="42"/>
      <c r="K73" s="42">
        <v>2017</v>
      </c>
      <c r="L73" s="43"/>
    </row>
    <row r="74" spans="1:16" ht="15.75" thickBot="1" x14ac:dyDescent="0.3">
      <c r="A74" s="13"/>
      <c r="B74" s="13"/>
      <c r="C74" s="13"/>
      <c r="D74" s="13"/>
      <c r="G74" s="39">
        <v>7.2999999999999995E-2</v>
      </c>
      <c r="H74" s="28"/>
      <c r="I74" s="28">
        <v>5.5E-2</v>
      </c>
      <c r="J74" s="28"/>
      <c r="K74" s="28">
        <v>5.5E-2</v>
      </c>
      <c r="L74" s="29"/>
    </row>
    <row r="75" spans="1:16" ht="15.75" thickBot="1" x14ac:dyDescent="0.3">
      <c r="A75" s="1"/>
      <c r="B75" s="1"/>
      <c r="C75" s="1"/>
      <c r="D75" s="1"/>
      <c r="G75" s="2"/>
      <c r="H75" s="1"/>
      <c r="I75" s="2"/>
      <c r="J75" s="1"/>
      <c r="K75" s="2"/>
      <c r="L75" s="1"/>
    </row>
    <row r="76" spans="1:16" ht="15.75" thickBot="1" x14ac:dyDescent="0.3">
      <c r="A76" s="30" t="s">
        <v>21</v>
      </c>
      <c r="B76" s="31"/>
      <c r="C76" s="32">
        <v>2011</v>
      </c>
      <c r="D76" s="32"/>
      <c r="E76" s="32">
        <v>2012</v>
      </c>
      <c r="F76" s="32"/>
      <c r="G76" s="32">
        <v>2013</v>
      </c>
      <c r="H76" s="32"/>
      <c r="I76" s="32">
        <v>2014</v>
      </c>
      <c r="J76" s="32"/>
      <c r="K76" s="32">
        <v>2015</v>
      </c>
      <c r="L76" s="32"/>
      <c r="M76" s="32">
        <v>2016</v>
      </c>
      <c r="N76" s="32"/>
      <c r="O76" s="32">
        <v>2017</v>
      </c>
      <c r="P76" s="32"/>
    </row>
    <row r="77" spans="1:16" x14ac:dyDescent="0.25">
      <c r="A77" s="33" t="s">
        <v>5</v>
      </c>
      <c r="B77" s="34"/>
      <c r="C77" s="35">
        <v>1060</v>
      </c>
      <c r="D77" s="36"/>
      <c r="E77" s="36">
        <v>700</v>
      </c>
      <c r="F77" s="36"/>
      <c r="G77" s="36">
        <v>280</v>
      </c>
      <c r="H77" s="36"/>
      <c r="I77" s="36">
        <v>1800</v>
      </c>
      <c r="J77" s="36"/>
      <c r="K77" s="17">
        <f t="shared" ref="K77:K88" si="6">I77*7.3%+I77</f>
        <v>1931.4</v>
      </c>
      <c r="L77" s="17"/>
      <c r="M77" s="36">
        <f t="shared" ref="M77:M88" si="7">K77*5.5%+K77</f>
        <v>2037.6270000000002</v>
      </c>
      <c r="N77" s="36"/>
      <c r="O77" s="17">
        <f t="shared" ref="O77:O88" si="8">M77*5.5%+M77</f>
        <v>2149.6964850000004</v>
      </c>
      <c r="P77" s="17"/>
    </row>
    <row r="78" spans="1:16" x14ac:dyDescent="0.25">
      <c r="A78" s="14" t="s">
        <v>6</v>
      </c>
      <c r="B78" s="15"/>
      <c r="C78" s="16">
        <v>1480</v>
      </c>
      <c r="D78" s="17"/>
      <c r="E78" s="17">
        <v>1480</v>
      </c>
      <c r="F78" s="17"/>
      <c r="G78" s="17">
        <v>920</v>
      </c>
      <c r="H78" s="17"/>
      <c r="I78" s="17">
        <v>4402.6499999999996</v>
      </c>
      <c r="J78" s="17"/>
      <c r="K78" s="17">
        <f t="shared" si="6"/>
        <v>4724.0434499999992</v>
      </c>
      <c r="L78" s="17"/>
      <c r="M78" s="17">
        <f t="shared" si="7"/>
        <v>4983.8658397499994</v>
      </c>
      <c r="N78" s="17"/>
      <c r="O78" s="17">
        <f t="shared" si="8"/>
        <v>5257.9784609362496</v>
      </c>
      <c r="P78" s="17"/>
    </row>
    <row r="79" spans="1:16" x14ac:dyDescent="0.25">
      <c r="A79" s="14" t="s">
        <v>7</v>
      </c>
      <c r="B79" s="15"/>
      <c r="C79" s="16">
        <v>1220</v>
      </c>
      <c r="D79" s="17"/>
      <c r="E79" s="17">
        <v>2135.33</v>
      </c>
      <c r="F79" s="17"/>
      <c r="G79" s="17">
        <v>404.95</v>
      </c>
      <c r="H79" s="17"/>
      <c r="I79" s="17">
        <v>3100</v>
      </c>
      <c r="J79" s="17"/>
      <c r="K79" s="17">
        <f t="shared" si="6"/>
        <v>3326.3</v>
      </c>
      <c r="L79" s="17"/>
      <c r="M79" s="17">
        <f t="shared" si="7"/>
        <v>3509.2465000000002</v>
      </c>
      <c r="N79" s="17"/>
      <c r="O79" s="17">
        <f t="shared" si="8"/>
        <v>3702.2550575</v>
      </c>
      <c r="P79" s="17"/>
    </row>
    <row r="80" spans="1:16" x14ac:dyDescent="0.25">
      <c r="A80" s="14" t="s">
        <v>8</v>
      </c>
      <c r="B80" s="15"/>
      <c r="C80" s="16">
        <v>5360</v>
      </c>
      <c r="D80" s="17"/>
      <c r="E80" s="17">
        <v>1400</v>
      </c>
      <c r="F80" s="17"/>
      <c r="G80" s="17">
        <v>2940</v>
      </c>
      <c r="H80" s="17"/>
      <c r="I80" s="17">
        <v>9614.2000000000007</v>
      </c>
      <c r="J80" s="17"/>
      <c r="K80" s="17">
        <f>I80*7.3%+I80+22.14</f>
        <v>10338.176600000001</v>
      </c>
      <c r="L80" s="17"/>
      <c r="M80" s="17">
        <f t="shared" si="7"/>
        <v>10906.776313</v>
      </c>
      <c r="N80" s="17"/>
      <c r="O80" s="17">
        <f t="shared" si="8"/>
        <v>11506.649010215</v>
      </c>
      <c r="P80" s="17"/>
    </row>
    <row r="81" spans="1:18" x14ac:dyDescent="0.25">
      <c r="A81" s="14" t="s">
        <v>9</v>
      </c>
      <c r="B81" s="15"/>
      <c r="C81" s="16">
        <v>2940</v>
      </c>
      <c r="D81" s="17"/>
      <c r="E81" s="17">
        <v>2080</v>
      </c>
      <c r="F81" s="17"/>
      <c r="G81" s="17">
        <v>2363.4</v>
      </c>
      <c r="H81" s="17"/>
      <c r="I81" s="17">
        <v>6300.1</v>
      </c>
      <c r="J81" s="17"/>
      <c r="K81" s="17">
        <f t="shared" si="6"/>
        <v>6760.0073000000002</v>
      </c>
      <c r="L81" s="17"/>
      <c r="M81" s="17">
        <f t="shared" si="7"/>
        <v>7131.8077014999999</v>
      </c>
      <c r="N81" s="17"/>
      <c r="O81" s="17">
        <f t="shared" si="8"/>
        <v>7524.0571250824996</v>
      </c>
      <c r="P81" s="17"/>
    </row>
    <row r="82" spans="1:18" x14ac:dyDescent="0.25">
      <c r="A82" s="14" t="s">
        <v>10</v>
      </c>
      <c r="B82" s="15"/>
      <c r="C82" s="16">
        <v>9897.86</v>
      </c>
      <c r="D82" s="17"/>
      <c r="E82" s="17">
        <v>6392</v>
      </c>
      <c r="F82" s="17"/>
      <c r="G82" s="17">
        <v>4920</v>
      </c>
      <c r="H82" s="17"/>
      <c r="I82" s="17">
        <v>2340</v>
      </c>
      <c r="J82" s="17"/>
      <c r="K82" s="17">
        <f t="shared" si="6"/>
        <v>2510.8200000000002</v>
      </c>
      <c r="L82" s="17"/>
      <c r="M82" s="17">
        <f t="shared" si="7"/>
        <v>2648.9151000000002</v>
      </c>
      <c r="N82" s="17"/>
      <c r="O82" s="17">
        <f t="shared" si="8"/>
        <v>2794.6054305000002</v>
      </c>
      <c r="P82" s="17"/>
    </row>
    <row r="83" spans="1:18" x14ac:dyDescent="0.25">
      <c r="A83" s="14" t="s">
        <v>11</v>
      </c>
      <c r="B83" s="15"/>
      <c r="C83" s="16">
        <v>3540</v>
      </c>
      <c r="D83" s="17"/>
      <c r="E83" s="17">
        <v>1022.6</v>
      </c>
      <c r="F83" s="17"/>
      <c r="G83" s="17">
        <v>10044</v>
      </c>
      <c r="H83" s="17"/>
      <c r="I83" s="17">
        <v>9156</v>
      </c>
      <c r="J83" s="17"/>
      <c r="K83" s="17">
        <f t="shared" si="6"/>
        <v>9824.387999999999</v>
      </c>
      <c r="L83" s="17"/>
      <c r="M83" s="17">
        <f t="shared" si="7"/>
        <v>10364.729339999998</v>
      </c>
      <c r="N83" s="17"/>
      <c r="O83" s="17">
        <f t="shared" si="8"/>
        <v>10934.789453699997</v>
      </c>
      <c r="P83" s="17"/>
    </row>
    <row r="84" spans="1:18" x14ac:dyDescent="0.25">
      <c r="A84" s="14" t="s">
        <v>12</v>
      </c>
      <c r="B84" s="15"/>
      <c r="C84" s="16">
        <v>10899.44</v>
      </c>
      <c r="D84" s="17"/>
      <c r="E84" s="17">
        <v>6115.2</v>
      </c>
      <c r="F84" s="17"/>
      <c r="G84" s="17">
        <v>4851.3</v>
      </c>
      <c r="H84" s="17"/>
      <c r="I84" s="17">
        <v>6186</v>
      </c>
      <c r="J84" s="17"/>
      <c r="K84" s="17">
        <f t="shared" si="6"/>
        <v>6637.5779999999995</v>
      </c>
      <c r="L84" s="17"/>
      <c r="M84" s="17">
        <f t="shared" si="7"/>
        <v>7002.6447899999994</v>
      </c>
      <c r="N84" s="17"/>
      <c r="O84" s="17">
        <f t="shared" si="8"/>
        <v>7387.790253449999</v>
      </c>
      <c r="P84" s="17"/>
    </row>
    <row r="85" spans="1:18" x14ac:dyDescent="0.25">
      <c r="A85" s="14" t="s">
        <v>13</v>
      </c>
      <c r="B85" s="15"/>
      <c r="C85" s="16">
        <v>600</v>
      </c>
      <c r="D85" s="17"/>
      <c r="E85" s="17">
        <v>3475</v>
      </c>
      <c r="F85" s="17"/>
      <c r="G85" s="17">
        <v>8913</v>
      </c>
      <c r="H85" s="17"/>
      <c r="I85" s="17">
        <f>(C85+E85+G85)/3</f>
        <v>4329.333333333333</v>
      </c>
      <c r="J85" s="17"/>
      <c r="K85" s="17">
        <f t="shared" si="6"/>
        <v>4645.3746666666666</v>
      </c>
      <c r="L85" s="17"/>
      <c r="M85" s="17">
        <f t="shared" si="7"/>
        <v>4900.870273333333</v>
      </c>
      <c r="N85" s="17"/>
      <c r="O85" s="17">
        <f t="shared" si="8"/>
        <v>5170.4181383666664</v>
      </c>
      <c r="P85" s="17"/>
    </row>
    <row r="86" spans="1:18" x14ac:dyDescent="0.25">
      <c r="A86" s="14" t="s">
        <v>14</v>
      </c>
      <c r="B86" s="15"/>
      <c r="C86" s="16">
        <v>4019</v>
      </c>
      <c r="D86" s="17"/>
      <c r="E86" s="17">
        <v>3970</v>
      </c>
      <c r="F86" s="17"/>
      <c r="G86" s="17">
        <v>6597</v>
      </c>
      <c r="H86" s="17"/>
      <c r="I86" s="17">
        <f>(C86+E86+G86)/3</f>
        <v>4862</v>
      </c>
      <c r="J86" s="17"/>
      <c r="K86" s="17">
        <f t="shared" si="6"/>
        <v>5216.9260000000004</v>
      </c>
      <c r="L86" s="17"/>
      <c r="M86" s="17">
        <f t="shared" si="7"/>
        <v>5503.8569300000008</v>
      </c>
      <c r="N86" s="17"/>
      <c r="O86" s="17">
        <f t="shared" si="8"/>
        <v>5806.5690611500013</v>
      </c>
      <c r="P86" s="17"/>
    </row>
    <row r="87" spans="1:18" x14ac:dyDescent="0.25">
      <c r="A87" s="14" t="s">
        <v>15</v>
      </c>
      <c r="B87" s="15"/>
      <c r="C87" s="16">
        <v>5750</v>
      </c>
      <c r="D87" s="17"/>
      <c r="E87" s="17">
        <v>17498.400000000001</v>
      </c>
      <c r="F87" s="17"/>
      <c r="G87" s="17">
        <v>2960</v>
      </c>
      <c r="H87" s="17"/>
      <c r="I87" s="17">
        <f>(C87+E87+G87)/3</f>
        <v>8736.1333333333332</v>
      </c>
      <c r="J87" s="17"/>
      <c r="K87" s="17">
        <f t="shared" si="6"/>
        <v>9373.8710666666666</v>
      </c>
      <c r="L87" s="17"/>
      <c r="M87" s="17">
        <f t="shared" si="7"/>
        <v>9889.4339753333334</v>
      </c>
      <c r="N87" s="17"/>
      <c r="O87" s="17">
        <f t="shared" si="8"/>
        <v>10433.352843976667</v>
      </c>
      <c r="P87" s="17"/>
    </row>
    <row r="88" spans="1:18" ht="15.75" thickBot="1" x14ac:dyDescent="0.3">
      <c r="A88" s="18" t="s">
        <v>16</v>
      </c>
      <c r="B88" s="19"/>
      <c r="C88" s="20">
        <v>1900</v>
      </c>
      <c r="D88" s="21"/>
      <c r="E88" s="21">
        <v>3880</v>
      </c>
      <c r="F88" s="21"/>
      <c r="G88" s="21">
        <v>1800</v>
      </c>
      <c r="H88" s="21"/>
      <c r="I88" s="17">
        <f>(C88+E88+G88)/3</f>
        <v>2526.6666666666665</v>
      </c>
      <c r="J88" s="17"/>
      <c r="K88" s="17">
        <f t="shared" si="6"/>
        <v>2711.1133333333332</v>
      </c>
      <c r="L88" s="17"/>
      <c r="M88" s="21">
        <f t="shared" si="7"/>
        <v>2860.2245666666668</v>
      </c>
      <c r="N88" s="21"/>
      <c r="O88" s="17">
        <f t="shared" si="8"/>
        <v>3017.5369178333335</v>
      </c>
      <c r="P88" s="17"/>
    </row>
    <row r="89" spans="1:18" ht="15.75" thickBot="1" x14ac:dyDescent="0.3">
      <c r="A89" s="22" t="s">
        <v>17</v>
      </c>
      <c r="B89" s="23"/>
      <c r="C89" s="24">
        <f>SUM(C77:D88)</f>
        <v>48666.3</v>
      </c>
      <c r="D89" s="25"/>
      <c r="E89" s="25">
        <f>SUM(E77:F88)</f>
        <v>50148.53</v>
      </c>
      <c r="F89" s="25"/>
      <c r="G89" s="25">
        <f>SUM(G77:H88)</f>
        <v>46993.649999999994</v>
      </c>
      <c r="H89" s="25"/>
      <c r="I89" s="25">
        <f>SUM(I77:J88)</f>
        <v>63353.083333333328</v>
      </c>
      <c r="J89" s="25"/>
      <c r="K89" s="25">
        <f>SUM(K77:L88)</f>
        <v>67999.998416666655</v>
      </c>
      <c r="L89" s="25"/>
      <c r="M89" s="25">
        <f>SUM(M77:N88)</f>
        <v>71739.998329583337</v>
      </c>
      <c r="N89" s="25"/>
      <c r="O89" s="25">
        <f>SUM(O77:P88)</f>
        <v>75685.698237710414</v>
      </c>
      <c r="P89" s="27"/>
    </row>
    <row r="90" spans="1:18" ht="15.75" thickBot="1" x14ac:dyDescent="0.3">
      <c r="A90" s="48" t="s">
        <v>18</v>
      </c>
      <c r="B90" s="49"/>
      <c r="C90" s="50"/>
      <c r="D90" s="51"/>
      <c r="E90" s="47">
        <f>E89*100/C89-100</f>
        <v>3.0457010292543174</v>
      </c>
      <c r="F90" s="47"/>
      <c r="G90" s="47">
        <f>G89*100/E89-100</f>
        <v>-6.2910717422823978</v>
      </c>
      <c r="H90" s="47"/>
      <c r="I90" s="47">
        <f>I89*100/G89-100</f>
        <v>34.812008289063186</v>
      </c>
      <c r="J90" s="47"/>
      <c r="K90" s="47">
        <f>K89*100/I89-100</f>
        <v>7.3349469967917855</v>
      </c>
      <c r="L90" s="47"/>
      <c r="M90" s="47">
        <f>M89*100/K89-100</f>
        <v>5.5000000000000284</v>
      </c>
      <c r="N90" s="47"/>
      <c r="O90" s="47">
        <f>O89*100/M89-100</f>
        <v>5.5</v>
      </c>
      <c r="P90" s="47"/>
      <c r="R90" s="7"/>
    </row>
    <row r="92" spans="1:18" x14ac:dyDescent="0.25">
      <c r="A92" s="11" t="s">
        <v>19</v>
      </c>
      <c r="B92" s="11"/>
    </row>
    <row r="93" spans="1:18" x14ac:dyDescent="0.25">
      <c r="A93" s="12" t="s">
        <v>22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8" x14ac:dyDescent="0.25">
      <c r="A94" s="12" t="s">
        <v>84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1:18" x14ac:dyDescent="0.25">
      <c r="A95" s="12" t="s">
        <v>20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18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8" spans="1:16" ht="15.75" x14ac:dyDescent="0.25">
      <c r="A98" s="44" t="s">
        <v>23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</row>
    <row r="99" spans="1:16" ht="15.75" x14ac:dyDescent="0.25">
      <c r="A99" s="44" t="s">
        <v>0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</row>
    <row r="101" spans="1:16" x14ac:dyDescent="0.25">
      <c r="A101" s="12" t="s">
        <v>1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1:16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6" x14ac:dyDescent="0.25">
      <c r="A103" s="11" t="s">
        <v>2</v>
      </c>
      <c r="B103" s="11"/>
      <c r="C103" s="11"/>
      <c r="D103" s="3"/>
      <c r="E103" s="40" t="s">
        <v>26</v>
      </c>
      <c r="F103" s="40"/>
      <c r="G103" s="40"/>
    </row>
    <row r="104" spans="1:16" ht="15.75" thickBot="1" x14ac:dyDescent="0.3">
      <c r="A104" s="11"/>
      <c r="B104" s="11"/>
      <c r="C104" s="11"/>
      <c r="D104" s="3"/>
      <c r="E104" s="40"/>
      <c r="F104" s="40"/>
      <c r="G104" s="40"/>
    </row>
    <row r="105" spans="1:16" x14ac:dyDescent="0.25">
      <c r="A105" s="13" t="s">
        <v>4</v>
      </c>
      <c r="B105" s="13"/>
      <c r="C105" s="13"/>
      <c r="D105" s="13"/>
      <c r="G105" s="41">
        <v>2015</v>
      </c>
      <c r="H105" s="42"/>
      <c r="I105" s="42">
        <v>2016</v>
      </c>
      <c r="J105" s="42"/>
      <c r="K105" s="42">
        <v>2017</v>
      </c>
      <c r="L105" s="43"/>
    </row>
    <row r="106" spans="1:16" ht="15.75" thickBot="1" x14ac:dyDescent="0.3">
      <c r="A106" s="13"/>
      <c r="B106" s="13"/>
      <c r="C106" s="13"/>
      <c r="D106" s="13"/>
      <c r="G106" s="39">
        <v>7.2999999999999995E-2</v>
      </c>
      <c r="H106" s="28"/>
      <c r="I106" s="28">
        <v>5.5E-2</v>
      </c>
      <c r="J106" s="28"/>
      <c r="K106" s="28">
        <v>5.5E-2</v>
      </c>
      <c r="L106" s="29"/>
    </row>
    <row r="107" spans="1:16" ht="15.75" thickBot="1" x14ac:dyDescent="0.3">
      <c r="A107" s="1"/>
      <c r="B107" s="1"/>
      <c r="C107" s="1"/>
      <c r="D107" s="1"/>
      <c r="G107" s="2"/>
      <c r="H107" s="1"/>
      <c r="I107" s="2"/>
      <c r="J107" s="1"/>
      <c r="K107" s="2"/>
      <c r="L107" s="1"/>
    </row>
    <row r="108" spans="1:16" ht="15.75" thickBot="1" x14ac:dyDescent="0.3">
      <c r="A108" s="30" t="s">
        <v>21</v>
      </c>
      <c r="B108" s="31"/>
      <c r="C108" s="32">
        <v>2011</v>
      </c>
      <c r="D108" s="32"/>
      <c r="E108" s="32">
        <v>2012</v>
      </c>
      <c r="F108" s="32"/>
      <c r="G108" s="32">
        <v>2013</v>
      </c>
      <c r="H108" s="32"/>
      <c r="I108" s="32">
        <v>2014</v>
      </c>
      <c r="J108" s="32"/>
      <c r="K108" s="32">
        <v>2015</v>
      </c>
      <c r="L108" s="32"/>
      <c r="M108" s="32">
        <v>2016</v>
      </c>
      <c r="N108" s="32"/>
      <c r="O108" s="32">
        <v>2017</v>
      </c>
      <c r="P108" s="32"/>
    </row>
    <row r="109" spans="1:16" x14ac:dyDescent="0.25">
      <c r="A109" s="33" t="s">
        <v>5</v>
      </c>
      <c r="B109" s="34"/>
      <c r="C109" s="35">
        <v>10465.4</v>
      </c>
      <c r="D109" s="36"/>
      <c r="E109" s="36">
        <v>9864.81</v>
      </c>
      <c r="F109" s="36"/>
      <c r="G109" s="36">
        <v>18439.509999999998</v>
      </c>
      <c r="H109" s="36"/>
      <c r="I109" s="36">
        <v>24464.45</v>
      </c>
      <c r="J109" s="36"/>
      <c r="K109" s="17">
        <f t="shared" ref="K109:K120" si="9">I109*7.3/100+I109</f>
        <v>26250.35485</v>
      </c>
      <c r="L109" s="17"/>
      <c r="M109" s="17">
        <f t="shared" ref="M109:M120" si="10">K109*5.5/100+K109</f>
        <v>27694.124366749998</v>
      </c>
      <c r="N109" s="17"/>
      <c r="O109" s="17">
        <f t="shared" ref="O109:O120" si="11">M109*5.5/100+M109</f>
        <v>29217.301206921249</v>
      </c>
      <c r="P109" s="17"/>
    </row>
    <row r="110" spans="1:16" x14ac:dyDescent="0.25">
      <c r="A110" s="14" t="s">
        <v>6</v>
      </c>
      <c r="B110" s="15"/>
      <c r="C110" s="16">
        <v>6544.53</v>
      </c>
      <c r="D110" s="17"/>
      <c r="E110" s="17">
        <v>3686.15</v>
      </c>
      <c r="F110" s="17"/>
      <c r="G110" s="17">
        <v>22561.279999999999</v>
      </c>
      <c r="H110" s="17"/>
      <c r="I110" s="17">
        <v>23285.64</v>
      </c>
      <c r="J110" s="17"/>
      <c r="K110" s="17">
        <f t="shared" si="9"/>
        <v>24985.491719999998</v>
      </c>
      <c r="L110" s="17"/>
      <c r="M110" s="17">
        <f t="shared" si="10"/>
        <v>26359.693764599997</v>
      </c>
      <c r="N110" s="17"/>
      <c r="O110" s="17">
        <f t="shared" si="11"/>
        <v>27809.476921652997</v>
      </c>
      <c r="P110" s="17"/>
    </row>
    <row r="111" spans="1:16" x14ac:dyDescent="0.25">
      <c r="A111" s="14" t="s">
        <v>7</v>
      </c>
      <c r="B111" s="15"/>
      <c r="C111" s="16">
        <v>16486.919999999998</v>
      </c>
      <c r="D111" s="17"/>
      <c r="E111" s="17">
        <v>24545.43</v>
      </c>
      <c r="F111" s="17"/>
      <c r="G111" s="17">
        <v>21122.57</v>
      </c>
      <c r="H111" s="17"/>
      <c r="I111" s="17">
        <v>23943.52</v>
      </c>
      <c r="J111" s="17"/>
      <c r="K111" s="17">
        <f t="shared" si="9"/>
        <v>25691.396960000002</v>
      </c>
      <c r="L111" s="17"/>
      <c r="M111" s="17">
        <f t="shared" si="10"/>
        <v>27104.4237928</v>
      </c>
      <c r="N111" s="17"/>
      <c r="O111" s="17">
        <f t="shared" si="11"/>
        <v>28595.167101404</v>
      </c>
      <c r="P111" s="17"/>
    </row>
    <row r="112" spans="1:16" x14ac:dyDescent="0.25">
      <c r="A112" s="14" t="s">
        <v>8</v>
      </c>
      <c r="B112" s="15"/>
      <c r="C112" s="16">
        <v>9014.94</v>
      </c>
      <c r="D112" s="17"/>
      <c r="E112" s="17">
        <v>17250.04</v>
      </c>
      <c r="F112" s="17"/>
      <c r="G112" s="17">
        <v>17359.7</v>
      </c>
      <c r="H112" s="17"/>
      <c r="I112" s="17">
        <v>27204.21</v>
      </c>
      <c r="J112" s="17"/>
      <c r="K112" s="17">
        <f>I112*7.3/100+I112+424.37</f>
        <v>29614.487329999996</v>
      </c>
      <c r="L112" s="17"/>
      <c r="M112" s="17">
        <f t="shared" si="10"/>
        <v>31243.284133149995</v>
      </c>
      <c r="N112" s="17"/>
      <c r="O112" s="17">
        <f t="shared" si="11"/>
        <v>32961.664760473242</v>
      </c>
      <c r="P112" s="17"/>
    </row>
    <row r="113" spans="1:18" x14ac:dyDescent="0.25">
      <c r="A113" s="14" t="s">
        <v>9</v>
      </c>
      <c r="B113" s="15"/>
      <c r="C113" s="16">
        <v>13144.71</v>
      </c>
      <c r="D113" s="17"/>
      <c r="E113" s="17">
        <v>17018.419999999998</v>
      </c>
      <c r="F113" s="17"/>
      <c r="G113" s="17">
        <v>29420.68</v>
      </c>
      <c r="H113" s="17"/>
      <c r="I113" s="17">
        <v>28114.27</v>
      </c>
      <c r="J113" s="17"/>
      <c r="K113" s="17">
        <f t="shared" si="9"/>
        <v>30166.611710000001</v>
      </c>
      <c r="L113" s="17"/>
      <c r="M113" s="17">
        <f t="shared" si="10"/>
        <v>31825.775354050002</v>
      </c>
      <c r="N113" s="17"/>
      <c r="O113" s="17">
        <f t="shared" si="11"/>
        <v>33576.192998522754</v>
      </c>
      <c r="P113" s="17"/>
    </row>
    <row r="114" spans="1:18" x14ac:dyDescent="0.25">
      <c r="A114" s="14" t="s">
        <v>10</v>
      </c>
      <c r="B114" s="15"/>
      <c r="C114" s="16">
        <v>11151.44</v>
      </c>
      <c r="D114" s="17"/>
      <c r="E114" s="17">
        <v>18838.740000000002</v>
      </c>
      <c r="F114" s="17"/>
      <c r="G114" s="17">
        <v>21235.919999999998</v>
      </c>
      <c r="H114" s="17"/>
      <c r="I114" s="17">
        <v>29306.52</v>
      </c>
      <c r="J114" s="17"/>
      <c r="K114" s="17">
        <f t="shared" si="9"/>
        <v>31445.895960000002</v>
      </c>
      <c r="L114" s="17"/>
      <c r="M114" s="17">
        <f t="shared" si="10"/>
        <v>33175.420237800005</v>
      </c>
      <c r="N114" s="17"/>
      <c r="O114" s="17">
        <f t="shared" si="11"/>
        <v>35000.068350879003</v>
      </c>
      <c r="P114" s="17"/>
    </row>
    <row r="115" spans="1:18" x14ac:dyDescent="0.25">
      <c r="A115" s="14" t="s">
        <v>11</v>
      </c>
      <c r="B115" s="15"/>
      <c r="C115" s="16">
        <v>9638.7099999999991</v>
      </c>
      <c r="D115" s="17"/>
      <c r="E115" s="17">
        <v>16088.11</v>
      </c>
      <c r="F115" s="17"/>
      <c r="G115" s="17">
        <v>22496.880000000001</v>
      </c>
      <c r="H115" s="17"/>
      <c r="I115" s="17">
        <v>28337.07</v>
      </c>
      <c r="J115" s="17"/>
      <c r="K115" s="17">
        <f t="shared" si="9"/>
        <v>30405.67611</v>
      </c>
      <c r="L115" s="17"/>
      <c r="M115" s="17">
        <f t="shared" si="10"/>
        <v>32077.98829605</v>
      </c>
      <c r="N115" s="17"/>
      <c r="O115" s="17">
        <f t="shared" si="11"/>
        <v>33842.277652332748</v>
      </c>
      <c r="P115" s="17"/>
    </row>
    <row r="116" spans="1:18" x14ac:dyDescent="0.25">
      <c r="A116" s="14" t="s">
        <v>12</v>
      </c>
      <c r="B116" s="15"/>
      <c r="C116" s="16">
        <v>14327.33</v>
      </c>
      <c r="D116" s="17"/>
      <c r="E116" s="17">
        <v>16484.61</v>
      </c>
      <c r="F116" s="17"/>
      <c r="G116" s="17">
        <v>21226.54</v>
      </c>
      <c r="H116" s="17"/>
      <c r="I116" s="17">
        <v>23661.14</v>
      </c>
      <c r="J116" s="17"/>
      <c r="K116" s="17">
        <f t="shared" si="9"/>
        <v>25388.40322</v>
      </c>
      <c r="L116" s="17"/>
      <c r="M116" s="17">
        <f t="shared" si="10"/>
        <v>26784.7653971</v>
      </c>
      <c r="N116" s="17"/>
      <c r="O116" s="17">
        <f t="shared" si="11"/>
        <v>28257.9274939405</v>
      </c>
      <c r="P116" s="17"/>
    </row>
    <row r="117" spans="1:18" x14ac:dyDescent="0.25">
      <c r="A117" s="14" t="s">
        <v>13</v>
      </c>
      <c r="B117" s="15"/>
      <c r="C117" s="16">
        <v>11783.53</v>
      </c>
      <c r="D117" s="17"/>
      <c r="E117" s="17">
        <v>14601.65</v>
      </c>
      <c r="F117" s="17"/>
      <c r="G117" s="17">
        <v>23707.23</v>
      </c>
      <c r="H117" s="17"/>
      <c r="I117" s="17">
        <f>SUM(C117+E117+G117)/3</f>
        <v>16697.47</v>
      </c>
      <c r="J117" s="17"/>
      <c r="K117" s="17">
        <f t="shared" si="9"/>
        <v>17916.385310000001</v>
      </c>
      <c r="L117" s="17"/>
      <c r="M117" s="17">
        <f t="shared" si="10"/>
        <v>18901.786502050003</v>
      </c>
      <c r="N117" s="17"/>
      <c r="O117" s="17">
        <f t="shared" si="11"/>
        <v>19941.384759662753</v>
      </c>
      <c r="P117" s="17"/>
    </row>
    <row r="118" spans="1:18" x14ac:dyDescent="0.25">
      <c r="A118" s="14" t="s">
        <v>14</v>
      </c>
      <c r="B118" s="15"/>
      <c r="C118" s="16">
        <v>13382.35</v>
      </c>
      <c r="D118" s="17"/>
      <c r="E118" s="17">
        <v>19651.53</v>
      </c>
      <c r="F118" s="17"/>
      <c r="G118" s="17">
        <v>17249.57</v>
      </c>
      <c r="H118" s="17"/>
      <c r="I118" s="17">
        <f>SUM(C118+E118+G118)/3</f>
        <v>16761.149999999998</v>
      </c>
      <c r="J118" s="17"/>
      <c r="K118" s="17">
        <f t="shared" si="9"/>
        <v>17984.713949999998</v>
      </c>
      <c r="L118" s="17"/>
      <c r="M118" s="17">
        <f t="shared" si="10"/>
        <v>18973.873217249999</v>
      </c>
      <c r="N118" s="17"/>
      <c r="O118" s="17">
        <f t="shared" si="11"/>
        <v>20017.436244198747</v>
      </c>
      <c r="P118" s="17"/>
    </row>
    <row r="119" spans="1:18" x14ac:dyDescent="0.25">
      <c r="A119" s="14" t="s">
        <v>15</v>
      </c>
      <c r="B119" s="15"/>
      <c r="C119" s="16">
        <v>8893.83</v>
      </c>
      <c r="D119" s="17"/>
      <c r="E119" s="17">
        <v>16356.6</v>
      </c>
      <c r="F119" s="17"/>
      <c r="G119" s="17">
        <v>30049.71</v>
      </c>
      <c r="H119" s="17"/>
      <c r="I119" s="17">
        <f>SUM(C119+E119+G119)/3</f>
        <v>18433.38</v>
      </c>
      <c r="J119" s="17"/>
      <c r="K119" s="17">
        <f t="shared" si="9"/>
        <v>19779.016739999999</v>
      </c>
      <c r="L119" s="17"/>
      <c r="M119" s="17">
        <f t="shared" si="10"/>
        <v>20866.862660700001</v>
      </c>
      <c r="N119" s="17"/>
      <c r="O119" s="17">
        <f t="shared" si="11"/>
        <v>22014.540107038501</v>
      </c>
      <c r="P119" s="17"/>
    </row>
    <row r="120" spans="1:18" ht="15.75" thickBot="1" x14ac:dyDescent="0.3">
      <c r="A120" s="18" t="s">
        <v>16</v>
      </c>
      <c r="B120" s="19"/>
      <c r="C120" s="20">
        <v>14971.51</v>
      </c>
      <c r="D120" s="21"/>
      <c r="E120" s="21">
        <v>18603.63</v>
      </c>
      <c r="F120" s="21"/>
      <c r="G120" s="21">
        <v>23381.7</v>
      </c>
      <c r="H120" s="21"/>
      <c r="I120" s="17">
        <f>SUM(C120+E120+G120)/3</f>
        <v>18985.613333333331</v>
      </c>
      <c r="J120" s="17"/>
      <c r="K120" s="17">
        <f t="shared" si="9"/>
        <v>20371.563106666665</v>
      </c>
      <c r="L120" s="17"/>
      <c r="M120" s="17">
        <f t="shared" si="10"/>
        <v>21491.999077533332</v>
      </c>
      <c r="N120" s="17"/>
      <c r="O120" s="17">
        <f t="shared" si="11"/>
        <v>22674.059026797666</v>
      </c>
      <c r="P120" s="17"/>
    </row>
    <row r="121" spans="1:18" ht="15.75" thickBot="1" x14ac:dyDescent="0.3">
      <c r="A121" s="22" t="s">
        <v>17</v>
      </c>
      <c r="B121" s="23"/>
      <c r="C121" s="24">
        <f>SUM(C109:D120)</f>
        <v>139805.20000000001</v>
      </c>
      <c r="D121" s="25"/>
      <c r="E121" s="25">
        <f>SUM(E109:F120)</f>
        <v>192989.72000000003</v>
      </c>
      <c r="F121" s="25"/>
      <c r="G121" s="25">
        <f>SUM(G109:H120)</f>
        <v>268251.28999999998</v>
      </c>
      <c r="H121" s="25"/>
      <c r="I121" s="25">
        <f>SUM(I109:J120)</f>
        <v>279194.43333333335</v>
      </c>
      <c r="J121" s="25"/>
      <c r="K121" s="25">
        <f>SUM(K109:L120)</f>
        <v>299999.99696666666</v>
      </c>
      <c r="L121" s="25"/>
      <c r="M121" s="25">
        <f>SUM(M109:N120)</f>
        <v>316499.99679983332</v>
      </c>
      <c r="N121" s="25"/>
      <c r="O121" s="25">
        <f>SUM(O109:P120)</f>
        <v>333907.49662382418</v>
      </c>
      <c r="P121" s="27"/>
      <c r="R121" s="7"/>
    </row>
    <row r="122" spans="1:18" ht="15.75" thickBot="1" x14ac:dyDescent="0.3">
      <c r="A122" s="48" t="s">
        <v>18</v>
      </c>
      <c r="B122" s="49"/>
      <c r="C122" s="50"/>
      <c r="D122" s="51"/>
      <c r="E122" s="47">
        <f>E121*100/C121-100</f>
        <v>38.041875409498374</v>
      </c>
      <c r="F122" s="47"/>
      <c r="G122" s="47">
        <f>G121*100/E121-100</f>
        <v>38.997709308039788</v>
      </c>
      <c r="H122" s="47"/>
      <c r="I122" s="47">
        <f>I121*100/G121-100</f>
        <v>4.0794373564180688</v>
      </c>
      <c r="J122" s="47"/>
      <c r="K122" s="47">
        <f>K121*100/I121-100</f>
        <v>7.4519980161973081</v>
      </c>
      <c r="L122" s="47"/>
      <c r="M122" s="47">
        <f>M121*100/K121-100</f>
        <v>5.5</v>
      </c>
      <c r="N122" s="47"/>
      <c r="O122" s="47">
        <f>O121*100/M121-100</f>
        <v>5.5</v>
      </c>
      <c r="P122" s="47"/>
    </row>
    <row r="124" spans="1:18" x14ac:dyDescent="0.25">
      <c r="A124" s="11" t="s">
        <v>19</v>
      </c>
      <c r="B124" s="11"/>
      <c r="E124" s="7"/>
    </row>
    <row r="125" spans="1:18" x14ac:dyDescent="0.25">
      <c r="A125" s="12" t="s">
        <v>22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18" x14ac:dyDescent="0.25">
      <c r="A126" s="12" t="s">
        <v>83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</row>
    <row r="127" spans="1:18" x14ac:dyDescent="0.25">
      <c r="A127" s="12" t="s">
        <v>20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</row>
    <row r="128" spans="1:18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</row>
    <row r="130" spans="1:16" ht="15.75" x14ac:dyDescent="0.25">
      <c r="A130" s="44" t="s">
        <v>23</v>
      </c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</row>
    <row r="131" spans="1:16" ht="15.75" x14ac:dyDescent="0.25">
      <c r="A131" s="44" t="s">
        <v>0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</row>
    <row r="133" spans="1:16" x14ac:dyDescent="0.25">
      <c r="A133" s="12" t="s">
        <v>1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1:16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6" x14ac:dyDescent="0.25">
      <c r="A135" s="11" t="s">
        <v>2</v>
      </c>
      <c r="B135" s="11"/>
      <c r="C135" s="11"/>
      <c r="D135" s="3"/>
      <c r="E135" s="40" t="s">
        <v>28</v>
      </c>
      <c r="F135" s="40"/>
      <c r="G135" s="40"/>
    </row>
    <row r="136" spans="1:16" ht="15.75" thickBot="1" x14ac:dyDescent="0.3">
      <c r="A136" s="11"/>
      <c r="B136" s="11"/>
      <c r="C136" s="11"/>
      <c r="D136" s="3"/>
      <c r="E136" s="40"/>
      <c r="F136" s="40"/>
      <c r="G136" s="40"/>
    </row>
    <row r="137" spans="1:16" x14ac:dyDescent="0.25">
      <c r="A137" s="13" t="s">
        <v>4</v>
      </c>
      <c r="B137" s="13"/>
      <c r="C137" s="13"/>
      <c r="D137" s="13"/>
      <c r="G137" s="41">
        <v>2015</v>
      </c>
      <c r="H137" s="42"/>
      <c r="I137" s="42">
        <v>2016</v>
      </c>
      <c r="J137" s="42"/>
      <c r="K137" s="42">
        <v>2017</v>
      </c>
      <c r="L137" s="43"/>
    </row>
    <row r="138" spans="1:16" ht="15.75" thickBot="1" x14ac:dyDescent="0.3">
      <c r="A138" s="13"/>
      <c r="B138" s="13"/>
      <c r="C138" s="13"/>
      <c r="D138" s="13"/>
      <c r="G138" s="39">
        <v>7.2999999999999995E-2</v>
      </c>
      <c r="H138" s="28"/>
      <c r="I138" s="28">
        <v>5.5E-2</v>
      </c>
      <c r="J138" s="28"/>
      <c r="K138" s="28">
        <v>5.5E-2</v>
      </c>
      <c r="L138" s="29"/>
    </row>
    <row r="139" spans="1:16" ht="15.75" thickBot="1" x14ac:dyDescent="0.3">
      <c r="A139" s="1"/>
      <c r="B139" s="1"/>
      <c r="C139" s="1"/>
      <c r="D139" s="1"/>
      <c r="G139" s="2"/>
      <c r="H139" s="1"/>
      <c r="I139" s="2"/>
      <c r="J139" s="1"/>
      <c r="K139" s="2"/>
      <c r="L139" s="1"/>
    </row>
    <row r="140" spans="1:16" ht="15.75" thickBot="1" x14ac:dyDescent="0.3">
      <c r="A140" s="30" t="s">
        <v>21</v>
      </c>
      <c r="B140" s="31"/>
      <c r="C140" s="32">
        <v>2011</v>
      </c>
      <c r="D140" s="32"/>
      <c r="E140" s="32">
        <v>2012</v>
      </c>
      <c r="F140" s="32"/>
      <c r="G140" s="32">
        <v>2013</v>
      </c>
      <c r="H140" s="32"/>
      <c r="I140" s="32">
        <v>2014</v>
      </c>
      <c r="J140" s="32"/>
      <c r="K140" s="32">
        <v>2015</v>
      </c>
      <c r="L140" s="32"/>
      <c r="M140" s="32">
        <v>2016</v>
      </c>
      <c r="N140" s="32"/>
      <c r="O140" s="32">
        <v>2017</v>
      </c>
      <c r="P140" s="32"/>
    </row>
    <row r="141" spans="1:16" x14ac:dyDescent="0.25">
      <c r="A141" s="33" t="s">
        <v>5</v>
      </c>
      <c r="B141" s="34"/>
      <c r="C141" s="35">
        <v>3141.92</v>
      </c>
      <c r="D141" s="36"/>
      <c r="E141" s="36">
        <v>1361.15</v>
      </c>
      <c r="F141" s="36"/>
      <c r="G141" s="36">
        <v>695.21</v>
      </c>
      <c r="H141" s="36"/>
      <c r="I141" s="36">
        <v>3314.96</v>
      </c>
      <c r="J141" s="36"/>
      <c r="K141" s="17">
        <f t="shared" ref="K141:K152" si="12">I141*7.3/100+I141</f>
        <v>3556.95208</v>
      </c>
      <c r="L141" s="17"/>
      <c r="M141" s="17">
        <f t="shared" ref="M141:M152" si="13">K141*5.5/100+K141</f>
        <v>3752.5844443999999</v>
      </c>
      <c r="N141" s="17"/>
      <c r="O141" s="17">
        <f t="shared" ref="O141:O152" si="14">M141*5.5/100+M141</f>
        <v>3958.9765888419997</v>
      </c>
      <c r="P141" s="17"/>
    </row>
    <row r="142" spans="1:16" x14ac:dyDescent="0.25">
      <c r="A142" s="14" t="s">
        <v>6</v>
      </c>
      <c r="B142" s="15"/>
      <c r="C142" s="16">
        <v>4620.34</v>
      </c>
      <c r="D142" s="17"/>
      <c r="E142" s="17">
        <v>2229.63</v>
      </c>
      <c r="F142" s="17"/>
      <c r="G142" s="17">
        <v>2070.75</v>
      </c>
      <c r="H142" s="17"/>
      <c r="I142" s="17">
        <v>6514.31</v>
      </c>
      <c r="J142" s="17"/>
      <c r="K142" s="17">
        <f t="shared" si="12"/>
        <v>6989.8546300000007</v>
      </c>
      <c r="L142" s="17"/>
      <c r="M142" s="17">
        <f t="shared" si="13"/>
        <v>7374.2966346500007</v>
      </c>
      <c r="N142" s="17"/>
      <c r="O142" s="17">
        <f t="shared" si="14"/>
        <v>7779.8829495557511</v>
      </c>
      <c r="P142" s="17"/>
    </row>
    <row r="143" spans="1:16" x14ac:dyDescent="0.25">
      <c r="A143" s="14" t="s">
        <v>7</v>
      </c>
      <c r="B143" s="15"/>
      <c r="C143" s="16">
        <v>41182.18</v>
      </c>
      <c r="D143" s="17"/>
      <c r="E143" s="17">
        <v>39446.86</v>
      </c>
      <c r="F143" s="17"/>
      <c r="G143" s="17">
        <v>47806.29</v>
      </c>
      <c r="H143" s="17"/>
      <c r="I143" s="17">
        <v>51040.79</v>
      </c>
      <c r="J143" s="17"/>
      <c r="K143" s="17">
        <f>I143*7.3/100+I143+211.11</f>
        <v>54977.877670000002</v>
      </c>
      <c r="L143" s="17"/>
      <c r="M143" s="17">
        <f t="shared" si="13"/>
        <v>58001.660941850001</v>
      </c>
      <c r="N143" s="17"/>
      <c r="O143" s="17">
        <f t="shared" si="14"/>
        <v>61191.752293651749</v>
      </c>
      <c r="P143" s="17"/>
    </row>
    <row r="144" spans="1:16" x14ac:dyDescent="0.25">
      <c r="A144" s="14" t="s">
        <v>8</v>
      </c>
      <c r="B144" s="15"/>
      <c r="C144" s="16">
        <v>13954.86</v>
      </c>
      <c r="D144" s="17"/>
      <c r="E144" s="17">
        <v>15436.15</v>
      </c>
      <c r="F144" s="17"/>
      <c r="G144" s="17">
        <v>28299.69</v>
      </c>
      <c r="H144" s="17"/>
      <c r="I144" s="17">
        <v>15690.02</v>
      </c>
      <c r="J144" s="17"/>
      <c r="K144" s="45">
        <f t="shared" si="12"/>
        <v>16835.391459999999</v>
      </c>
      <c r="L144" s="46"/>
      <c r="M144" s="17">
        <f t="shared" si="13"/>
        <v>17761.337990299999</v>
      </c>
      <c r="N144" s="17"/>
      <c r="O144" s="17">
        <f t="shared" si="14"/>
        <v>18738.211579766499</v>
      </c>
      <c r="P144" s="17"/>
    </row>
    <row r="145" spans="1:18" x14ac:dyDescent="0.25">
      <c r="A145" s="14" t="s">
        <v>9</v>
      </c>
      <c r="B145" s="15"/>
      <c r="C145" s="16">
        <v>9411.49</v>
      </c>
      <c r="D145" s="17"/>
      <c r="E145" s="17">
        <v>7861.45</v>
      </c>
      <c r="F145" s="17"/>
      <c r="G145" s="17">
        <v>9732.27</v>
      </c>
      <c r="H145" s="17"/>
      <c r="I145" s="17">
        <v>8438.2199999999993</v>
      </c>
      <c r="J145" s="17"/>
      <c r="K145" s="45">
        <f t="shared" si="12"/>
        <v>9054.2100599999994</v>
      </c>
      <c r="L145" s="46"/>
      <c r="M145" s="17">
        <f t="shared" si="13"/>
        <v>9552.1916132999995</v>
      </c>
      <c r="N145" s="17"/>
      <c r="O145" s="17">
        <f t="shared" si="14"/>
        <v>10077.5621520315</v>
      </c>
      <c r="P145" s="17"/>
    </row>
    <row r="146" spans="1:18" x14ac:dyDescent="0.25">
      <c r="A146" s="14" t="s">
        <v>10</v>
      </c>
      <c r="B146" s="15"/>
      <c r="C146" s="16">
        <v>7558.36</v>
      </c>
      <c r="D146" s="17"/>
      <c r="E146" s="17">
        <v>5154.1000000000004</v>
      </c>
      <c r="F146" s="17"/>
      <c r="G146" s="17">
        <v>5094.43</v>
      </c>
      <c r="H146" s="17"/>
      <c r="I146" s="17">
        <v>6078.85</v>
      </c>
      <c r="J146" s="17"/>
      <c r="K146" s="45">
        <f t="shared" si="12"/>
        <v>6522.6060500000003</v>
      </c>
      <c r="L146" s="46"/>
      <c r="M146" s="17">
        <f t="shared" si="13"/>
        <v>6881.3493827500006</v>
      </c>
      <c r="N146" s="17"/>
      <c r="O146" s="17">
        <f t="shared" si="14"/>
        <v>7259.8235988012502</v>
      </c>
      <c r="P146" s="17"/>
    </row>
    <row r="147" spans="1:18" x14ac:dyDescent="0.25">
      <c r="A147" s="14" t="s">
        <v>11</v>
      </c>
      <c r="B147" s="15"/>
      <c r="C147" s="16">
        <v>6336.22</v>
      </c>
      <c r="D147" s="17"/>
      <c r="E147" s="17">
        <v>5335.22</v>
      </c>
      <c r="F147" s="17"/>
      <c r="G147" s="17">
        <v>7141.45</v>
      </c>
      <c r="H147" s="17"/>
      <c r="I147" s="17">
        <v>3166.06</v>
      </c>
      <c r="J147" s="17"/>
      <c r="K147" s="45">
        <f t="shared" si="12"/>
        <v>3397.1823799999997</v>
      </c>
      <c r="L147" s="46"/>
      <c r="M147" s="17">
        <f t="shared" si="13"/>
        <v>3584.0274108999997</v>
      </c>
      <c r="N147" s="17"/>
      <c r="O147" s="17">
        <f t="shared" si="14"/>
        <v>3781.1489184994998</v>
      </c>
      <c r="P147" s="17"/>
    </row>
    <row r="148" spans="1:18" x14ac:dyDescent="0.25">
      <c r="A148" s="14" t="s">
        <v>12</v>
      </c>
      <c r="B148" s="15"/>
      <c r="C148" s="16">
        <v>8692.4699999999993</v>
      </c>
      <c r="D148" s="17"/>
      <c r="E148" s="17">
        <v>3349.27</v>
      </c>
      <c r="F148" s="17"/>
      <c r="G148" s="17">
        <v>4307.49</v>
      </c>
      <c r="H148" s="17"/>
      <c r="I148" s="17">
        <v>4904.88</v>
      </c>
      <c r="J148" s="17"/>
      <c r="K148" s="45">
        <f t="shared" si="12"/>
        <v>5262.93624</v>
      </c>
      <c r="L148" s="46"/>
      <c r="M148" s="17">
        <f t="shared" si="13"/>
        <v>5552.3977332000004</v>
      </c>
      <c r="N148" s="17"/>
      <c r="O148" s="17">
        <f t="shared" si="14"/>
        <v>5857.7796085260006</v>
      </c>
      <c r="P148" s="17"/>
    </row>
    <row r="149" spans="1:18" x14ac:dyDescent="0.25">
      <c r="A149" s="14" t="s">
        <v>13</v>
      </c>
      <c r="B149" s="15"/>
      <c r="C149" s="16">
        <v>2791.15</v>
      </c>
      <c r="D149" s="17"/>
      <c r="E149" s="17">
        <v>2769.7</v>
      </c>
      <c r="F149" s="17"/>
      <c r="G149" s="17">
        <v>2729.12</v>
      </c>
      <c r="H149" s="17"/>
      <c r="I149" s="17">
        <f>SUM(C149+E149+G149)/3</f>
        <v>2763.3233333333337</v>
      </c>
      <c r="J149" s="17"/>
      <c r="K149" s="45">
        <f t="shared" si="12"/>
        <v>2965.0459366666669</v>
      </c>
      <c r="L149" s="46"/>
      <c r="M149" s="17">
        <f t="shared" si="13"/>
        <v>3128.1234631833336</v>
      </c>
      <c r="N149" s="17"/>
      <c r="O149" s="17">
        <f t="shared" si="14"/>
        <v>3300.1702536584171</v>
      </c>
      <c r="P149" s="17"/>
    </row>
    <row r="150" spans="1:18" x14ac:dyDescent="0.25">
      <c r="A150" s="14" t="s">
        <v>14</v>
      </c>
      <c r="B150" s="15"/>
      <c r="C150" s="16">
        <v>5088.28</v>
      </c>
      <c r="D150" s="17"/>
      <c r="E150" s="17">
        <v>3194.76</v>
      </c>
      <c r="F150" s="17"/>
      <c r="G150" s="17">
        <v>3460.02</v>
      </c>
      <c r="H150" s="17"/>
      <c r="I150" s="17">
        <f>SUM(C150+E150+G150)/3</f>
        <v>3914.3533333333339</v>
      </c>
      <c r="J150" s="17"/>
      <c r="K150" s="45">
        <f t="shared" si="12"/>
        <v>4200.1011266666674</v>
      </c>
      <c r="L150" s="46"/>
      <c r="M150" s="17">
        <f t="shared" si="13"/>
        <v>4431.1066886333338</v>
      </c>
      <c r="N150" s="17"/>
      <c r="O150" s="17">
        <f t="shared" si="14"/>
        <v>4674.8175565081674</v>
      </c>
      <c r="P150" s="17"/>
    </row>
    <row r="151" spans="1:18" x14ac:dyDescent="0.25">
      <c r="A151" s="14" t="s">
        <v>15</v>
      </c>
      <c r="B151" s="15"/>
      <c r="C151" s="16">
        <v>3759.31</v>
      </c>
      <c r="D151" s="17"/>
      <c r="E151" s="17">
        <v>1880.01</v>
      </c>
      <c r="F151" s="17"/>
      <c r="G151" s="17">
        <v>2684.93</v>
      </c>
      <c r="H151" s="17"/>
      <c r="I151" s="17">
        <f>SUM(C151+E151+G151)/3</f>
        <v>2774.75</v>
      </c>
      <c r="J151" s="17"/>
      <c r="K151" s="45">
        <f t="shared" si="12"/>
        <v>2977.3067500000002</v>
      </c>
      <c r="L151" s="46"/>
      <c r="M151" s="17">
        <f t="shared" si="13"/>
        <v>3141.0586212500002</v>
      </c>
      <c r="N151" s="17"/>
      <c r="O151" s="17">
        <f t="shared" si="14"/>
        <v>3313.8168454187503</v>
      </c>
      <c r="P151" s="17"/>
    </row>
    <row r="152" spans="1:18" ht="15.75" thickBot="1" x14ac:dyDescent="0.3">
      <c r="A152" s="18" t="s">
        <v>16</v>
      </c>
      <c r="B152" s="19"/>
      <c r="C152" s="20">
        <v>2925.143</v>
      </c>
      <c r="D152" s="21"/>
      <c r="E152" s="21">
        <v>2145.25</v>
      </c>
      <c r="F152" s="21"/>
      <c r="G152" s="21">
        <v>2368.21</v>
      </c>
      <c r="H152" s="21"/>
      <c r="I152" s="17">
        <f>SUM(C152+E152+G152)/3</f>
        <v>2479.5343333333335</v>
      </c>
      <c r="J152" s="17"/>
      <c r="K152" s="45">
        <f t="shared" si="12"/>
        <v>2660.540339666667</v>
      </c>
      <c r="L152" s="46"/>
      <c r="M152" s="17">
        <f t="shared" si="13"/>
        <v>2806.8700583483337</v>
      </c>
      <c r="N152" s="17"/>
      <c r="O152" s="17">
        <f t="shared" si="14"/>
        <v>2961.247911557492</v>
      </c>
      <c r="P152" s="17"/>
    </row>
    <row r="153" spans="1:18" ht="15.75" thickBot="1" x14ac:dyDescent="0.3">
      <c r="A153" s="22" t="s">
        <v>17</v>
      </c>
      <c r="B153" s="23"/>
      <c r="C153" s="24">
        <f>SUM(C141:D152)</f>
        <v>109461.723</v>
      </c>
      <c r="D153" s="25"/>
      <c r="E153" s="25">
        <f>SUM(E141:F152)</f>
        <v>90163.55</v>
      </c>
      <c r="F153" s="25"/>
      <c r="G153" s="25">
        <f>SUM(G141:H152)</f>
        <v>116389.86000000002</v>
      </c>
      <c r="H153" s="25"/>
      <c r="I153" s="26">
        <f>SUM(I141:J152)</f>
        <v>111080.05100000001</v>
      </c>
      <c r="J153" s="24"/>
      <c r="K153" s="25">
        <f>SUM(K141:L152)</f>
        <v>119400.00472299999</v>
      </c>
      <c r="L153" s="25"/>
      <c r="M153" s="25">
        <f>SUM(M141:N152)</f>
        <v>125967.00498276502</v>
      </c>
      <c r="N153" s="25"/>
      <c r="O153" s="25">
        <f>SUM(O141:P152)</f>
        <v>132895.19025681709</v>
      </c>
      <c r="P153" s="27"/>
      <c r="R153" s="7"/>
    </row>
    <row r="154" spans="1:18" ht="15.75" thickBot="1" x14ac:dyDescent="0.3">
      <c r="A154" s="48" t="s">
        <v>18</v>
      </c>
      <c r="B154" s="49"/>
      <c r="C154" s="50"/>
      <c r="D154" s="51"/>
      <c r="E154" s="47">
        <f>E153*100/C153-100</f>
        <v>-17.630065077634484</v>
      </c>
      <c r="F154" s="47"/>
      <c r="G154" s="47">
        <f>G153*100/E153-100</f>
        <v>29.087486018463125</v>
      </c>
      <c r="H154" s="47"/>
      <c r="I154" s="47">
        <f>I153*100/G153-100</f>
        <v>-4.5620889998492942</v>
      </c>
      <c r="J154" s="47"/>
      <c r="K154" s="47">
        <f>K153*100/I153-100</f>
        <v>7.4900521273617215</v>
      </c>
      <c r="L154" s="47"/>
      <c r="M154" s="47">
        <f>M153*100/K153-100</f>
        <v>5.5000000000000284</v>
      </c>
      <c r="N154" s="47"/>
      <c r="O154" s="47">
        <f>O153*100/M153-100</f>
        <v>5.5</v>
      </c>
      <c r="P154" s="47"/>
    </row>
    <row r="156" spans="1:18" x14ac:dyDescent="0.25">
      <c r="A156" s="11" t="s">
        <v>19</v>
      </c>
      <c r="B156" s="11"/>
    </row>
    <row r="157" spans="1:18" x14ac:dyDescent="0.25">
      <c r="A157" s="12" t="s">
        <v>22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spans="1:18" x14ac:dyDescent="0.25">
      <c r="A158" s="12" t="s">
        <v>83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1:18" x14ac:dyDescent="0.25">
      <c r="A159" s="12" t="s">
        <v>20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1:18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</row>
    <row r="162" spans="1:16" ht="15.75" x14ac:dyDescent="0.25">
      <c r="A162" s="44" t="s">
        <v>23</v>
      </c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</row>
    <row r="163" spans="1:16" ht="15.75" x14ac:dyDescent="0.25">
      <c r="A163" s="44" t="s">
        <v>0</v>
      </c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5" spans="1:16" x14ac:dyDescent="0.25">
      <c r="A165" s="12" t="s">
        <v>1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spans="1:16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6" x14ac:dyDescent="0.25">
      <c r="A167" s="11" t="s">
        <v>2</v>
      </c>
      <c r="B167" s="11"/>
      <c r="C167" s="11"/>
      <c r="D167" s="3"/>
      <c r="E167" s="40" t="s">
        <v>79</v>
      </c>
      <c r="F167" s="40"/>
      <c r="G167" s="40"/>
      <c r="H167" s="40"/>
      <c r="I167" s="40"/>
    </row>
    <row r="168" spans="1:16" ht="15.75" thickBot="1" x14ac:dyDescent="0.3">
      <c r="A168" s="11"/>
      <c r="B168" s="11"/>
      <c r="C168" s="11"/>
      <c r="D168" s="3"/>
      <c r="E168" s="40"/>
      <c r="F168" s="40"/>
      <c r="G168" s="40"/>
    </row>
    <row r="169" spans="1:16" x14ac:dyDescent="0.25">
      <c r="A169" s="13" t="s">
        <v>4</v>
      </c>
      <c r="B169" s="13"/>
      <c r="C169" s="13"/>
      <c r="D169" s="13"/>
      <c r="G169" s="41">
        <v>2015</v>
      </c>
      <c r="H169" s="42"/>
      <c r="I169" s="42">
        <v>2016</v>
      </c>
      <c r="J169" s="42"/>
      <c r="K169" s="42">
        <v>2017</v>
      </c>
      <c r="L169" s="43"/>
    </row>
    <row r="170" spans="1:16" ht="15.75" thickBot="1" x14ac:dyDescent="0.3">
      <c r="A170" s="13"/>
      <c r="B170" s="13"/>
      <c r="C170" s="13"/>
      <c r="D170" s="13"/>
      <c r="G170" s="39">
        <v>7.2999999999999995E-2</v>
      </c>
      <c r="H170" s="28"/>
      <c r="I170" s="28">
        <v>5.5E-2</v>
      </c>
      <c r="J170" s="28"/>
      <c r="K170" s="28">
        <v>5.5E-2</v>
      </c>
      <c r="L170" s="29"/>
    </row>
    <row r="171" spans="1:16" ht="15.75" thickBot="1" x14ac:dyDescent="0.3">
      <c r="A171" s="5"/>
      <c r="B171" s="5"/>
      <c r="C171" s="5"/>
      <c r="D171" s="5"/>
      <c r="G171" s="2"/>
      <c r="H171" s="5"/>
      <c r="I171" s="2"/>
      <c r="J171" s="5"/>
      <c r="K171" s="2"/>
      <c r="L171" s="5"/>
    </row>
    <row r="172" spans="1:16" ht="15.75" thickBot="1" x14ac:dyDescent="0.3">
      <c r="A172" s="30" t="s">
        <v>21</v>
      </c>
      <c r="B172" s="31"/>
      <c r="C172" s="32">
        <v>2011</v>
      </c>
      <c r="D172" s="32"/>
      <c r="E172" s="32">
        <v>2012</v>
      </c>
      <c r="F172" s="32"/>
      <c r="G172" s="32">
        <v>2013</v>
      </c>
      <c r="H172" s="32"/>
      <c r="I172" s="32">
        <v>2014</v>
      </c>
      <c r="J172" s="32"/>
      <c r="K172" s="32">
        <v>2015</v>
      </c>
      <c r="L172" s="32"/>
      <c r="M172" s="32">
        <v>2016</v>
      </c>
      <c r="N172" s="32"/>
      <c r="O172" s="32">
        <v>2017</v>
      </c>
      <c r="P172" s="32"/>
    </row>
    <row r="173" spans="1:16" x14ac:dyDescent="0.25">
      <c r="A173" s="33" t="s">
        <v>5</v>
      </c>
      <c r="B173" s="34"/>
      <c r="C173" s="35">
        <v>0</v>
      </c>
      <c r="D173" s="36"/>
      <c r="E173" s="36">
        <v>0</v>
      </c>
      <c r="F173" s="36"/>
      <c r="G173" s="36">
        <v>0</v>
      </c>
      <c r="H173" s="36"/>
      <c r="I173" s="36">
        <v>1830.73</v>
      </c>
      <c r="J173" s="36"/>
      <c r="K173" s="17">
        <f t="shared" ref="K173:K184" si="15">I173*7.3/100+I173</f>
        <v>1964.37329</v>
      </c>
      <c r="L173" s="17"/>
      <c r="M173" s="17">
        <f t="shared" ref="M173:M184" si="16">K173*5.5/100+K173</f>
        <v>2072.4138209500002</v>
      </c>
      <c r="N173" s="17"/>
      <c r="O173" s="17">
        <f t="shared" ref="O173:O184" si="17">M173*5.5/100+M173</f>
        <v>2186.3965811022504</v>
      </c>
      <c r="P173" s="17"/>
    </row>
    <row r="174" spans="1:16" x14ac:dyDescent="0.25">
      <c r="A174" s="14" t="s">
        <v>6</v>
      </c>
      <c r="B174" s="15"/>
      <c r="C174" s="16">
        <v>0</v>
      </c>
      <c r="D174" s="17"/>
      <c r="E174" s="17">
        <v>0</v>
      </c>
      <c r="F174" s="17"/>
      <c r="G174" s="17">
        <v>0</v>
      </c>
      <c r="H174" s="17"/>
      <c r="I174" s="17">
        <v>1414.93</v>
      </c>
      <c r="J174" s="17"/>
      <c r="K174" s="17">
        <f t="shared" si="15"/>
        <v>1518.2198900000001</v>
      </c>
      <c r="L174" s="17"/>
      <c r="M174" s="17">
        <f t="shared" si="16"/>
        <v>1601.7219839500001</v>
      </c>
      <c r="N174" s="17"/>
      <c r="O174" s="17">
        <f t="shared" si="17"/>
        <v>1689.8166930672501</v>
      </c>
      <c r="P174" s="17"/>
    </row>
    <row r="175" spans="1:16" x14ac:dyDescent="0.25">
      <c r="A175" s="14" t="s">
        <v>7</v>
      </c>
      <c r="B175" s="15"/>
      <c r="C175" s="16">
        <v>0</v>
      </c>
      <c r="D175" s="17"/>
      <c r="E175" s="17">
        <v>0</v>
      </c>
      <c r="F175" s="17"/>
      <c r="G175" s="17">
        <v>0</v>
      </c>
      <c r="H175" s="17"/>
      <c r="I175" s="17">
        <v>1540.93</v>
      </c>
      <c r="J175" s="17"/>
      <c r="K175" s="17">
        <f t="shared" si="15"/>
        <v>1653.4178900000002</v>
      </c>
      <c r="L175" s="17"/>
      <c r="M175" s="17">
        <f t="shared" si="16"/>
        <v>1744.3558739500002</v>
      </c>
      <c r="N175" s="17"/>
      <c r="O175" s="17">
        <f t="shared" si="17"/>
        <v>1840.2954470172501</v>
      </c>
      <c r="P175" s="17"/>
    </row>
    <row r="176" spans="1:16" x14ac:dyDescent="0.25">
      <c r="A176" s="14" t="s">
        <v>8</v>
      </c>
      <c r="B176" s="15"/>
      <c r="C176" s="16">
        <v>0</v>
      </c>
      <c r="D176" s="17"/>
      <c r="E176" s="17">
        <v>0</v>
      </c>
      <c r="F176" s="17"/>
      <c r="G176" s="17">
        <v>0</v>
      </c>
      <c r="H176" s="17"/>
      <c r="I176" s="17">
        <v>1134.93</v>
      </c>
      <c r="J176" s="17"/>
      <c r="K176" s="17">
        <f t="shared" si="15"/>
        <v>1217.77989</v>
      </c>
      <c r="L176" s="17"/>
      <c r="M176" s="17">
        <f t="shared" si="16"/>
        <v>1284.75778395</v>
      </c>
      <c r="N176" s="17"/>
      <c r="O176" s="17">
        <f t="shared" si="17"/>
        <v>1355.4194620672499</v>
      </c>
      <c r="P176" s="17"/>
    </row>
    <row r="177" spans="1:16" x14ac:dyDescent="0.25">
      <c r="A177" s="14" t="s">
        <v>9</v>
      </c>
      <c r="B177" s="15"/>
      <c r="C177" s="16">
        <v>0</v>
      </c>
      <c r="D177" s="17"/>
      <c r="E177" s="17">
        <v>0</v>
      </c>
      <c r="F177" s="17"/>
      <c r="G177" s="17">
        <v>0</v>
      </c>
      <c r="H177" s="17"/>
      <c r="I177" s="17">
        <v>1374.33</v>
      </c>
      <c r="J177" s="17"/>
      <c r="K177" s="17">
        <f t="shared" si="15"/>
        <v>1474.6560899999999</v>
      </c>
      <c r="L177" s="17"/>
      <c r="M177" s="17">
        <f t="shared" si="16"/>
        <v>1555.7621749499999</v>
      </c>
      <c r="N177" s="17"/>
      <c r="O177" s="17">
        <f t="shared" si="17"/>
        <v>1641.3290945722499</v>
      </c>
      <c r="P177" s="17"/>
    </row>
    <row r="178" spans="1:16" x14ac:dyDescent="0.25">
      <c r="A178" s="14" t="s">
        <v>10</v>
      </c>
      <c r="B178" s="15"/>
      <c r="C178" s="16">
        <v>0</v>
      </c>
      <c r="D178" s="17"/>
      <c r="E178" s="17">
        <v>0</v>
      </c>
      <c r="F178" s="17"/>
      <c r="G178" s="17">
        <v>0</v>
      </c>
      <c r="H178" s="17"/>
      <c r="I178" s="17">
        <v>1294.53</v>
      </c>
      <c r="J178" s="17"/>
      <c r="K178" s="17">
        <f t="shared" si="15"/>
        <v>1389.03069</v>
      </c>
      <c r="L178" s="17"/>
      <c r="M178" s="17">
        <f t="shared" si="16"/>
        <v>1465.4273779499999</v>
      </c>
      <c r="N178" s="17"/>
      <c r="O178" s="17">
        <f t="shared" si="17"/>
        <v>1546.0258837372498</v>
      </c>
      <c r="P178" s="17"/>
    </row>
    <row r="179" spans="1:16" x14ac:dyDescent="0.25">
      <c r="A179" s="14" t="s">
        <v>11</v>
      </c>
      <c r="B179" s="15"/>
      <c r="C179" s="16">
        <v>0</v>
      </c>
      <c r="D179" s="17"/>
      <c r="E179" s="17">
        <v>0</v>
      </c>
      <c r="F179" s="17"/>
      <c r="G179" s="17">
        <v>0</v>
      </c>
      <c r="H179" s="17"/>
      <c r="I179" s="17">
        <v>4273.8599999999997</v>
      </c>
      <c r="J179" s="17"/>
      <c r="K179" s="17">
        <f t="shared" si="15"/>
        <v>4585.85178</v>
      </c>
      <c r="L179" s="17"/>
      <c r="M179" s="17">
        <f t="shared" si="16"/>
        <v>4838.0736279000002</v>
      </c>
      <c r="N179" s="17"/>
      <c r="O179" s="17">
        <f t="shared" si="17"/>
        <v>5104.1676774345005</v>
      </c>
      <c r="P179" s="17"/>
    </row>
    <row r="180" spans="1:16" x14ac:dyDescent="0.25">
      <c r="A180" s="14" t="s">
        <v>12</v>
      </c>
      <c r="B180" s="15"/>
      <c r="C180" s="16">
        <v>0</v>
      </c>
      <c r="D180" s="17"/>
      <c r="E180" s="17">
        <v>0</v>
      </c>
      <c r="F180" s="17"/>
      <c r="G180" s="17">
        <v>78769.100000000006</v>
      </c>
      <c r="H180" s="17"/>
      <c r="I180" s="17">
        <v>14684.84</v>
      </c>
      <c r="J180" s="17"/>
      <c r="K180" s="17">
        <f>I180*7.3/100+I180-28.69</f>
        <v>15728.143319999999</v>
      </c>
      <c r="L180" s="17"/>
      <c r="M180" s="17">
        <f t="shared" si="16"/>
        <v>16593.191202599999</v>
      </c>
      <c r="N180" s="17"/>
      <c r="O180" s="17">
        <f t="shared" si="17"/>
        <v>17505.816718743001</v>
      </c>
      <c r="P180" s="17"/>
    </row>
    <row r="181" spans="1:16" x14ac:dyDescent="0.25">
      <c r="A181" s="14" t="s">
        <v>13</v>
      </c>
      <c r="B181" s="15"/>
      <c r="C181" s="16">
        <v>0</v>
      </c>
      <c r="D181" s="17"/>
      <c r="E181" s="17">
        <v>0</v>
      </c>
      <c r="F181" s="17"/>
      <c r="G181" s="17">
        <v>11368.93</v>
      </c>
      <c r="H181" s="17"/>
      <c r="I181" s="17">
        <v>10905.57</v>
      </c>
      <c r="J181" s="17"/>
      <c r="K181" s="17">
        <f t="shared" si="15"/>
        <v>11701.67661</v>
      </c>
      <c r="L181" s="17"/>
      <c r="M181" s="17">
        <f t="shared" si="16"/>
        <v>12345.268823550001</v>
      </c>
      <c r="N181" s="17"/>
      <c r="O181" s="17">
        <f t="shared" si="17"/>
        <v>13024.258608845252</v>
      </c>
      <c r="P181" s="17"/>
    </row>
    <row r="182" spans="1:16" x14ac:dyDescent="0.25">
      <c r="A182" s="14" t="s">
        <v>14</v>
      </c>
      <c r="B182" s="15"/>
      <c r="C182" s="16">
        <v>0</v>
      </c>
      <c r="D182" s="17"/>
      <c r="E182" s="17">
        <v>0</v>
      </c>
      <c r="F182" s="17"/>
      <c r="G182" s="17">
        <v>1139.5999999999999</v>
      </c>
      <c r="H182" s="17"/>
      <c r="I182" s="17">
        <v>1139.5999999999999</v>
      </c>
      <c r="J182" s="17"/>
      <c r="K182" s="17">
        <f t="shared" si="15"/>
        <v>1222.7908</v>
      </c>
      <c r="L182" s="17"/>
      <c r="M182" s="17">
        <f t="shared" si="16"/>
        <v>1290.044294</v>
      </c>
      <c r="N182" s="17"/>
      <c r="O182" s="17">
        <f t="shared" si="17"/>
        <v>1360.9967301700001</v>
      </c>
      <c r="P182" s="17"/>
    </row>
    <row r="183" spans="1:16" x14ac:dyDescent="0.25">
      <c r="A183" s="14" t="s">
        <v>15</v>
      </c>
      <c r="B183" s="15"/>
      <c r="C183" s="16">
        <v>0</v>
      </c>
      <c r="D183" s="17"/>
      <c r="E183" s="17">
        <v>0</v>
      </c>
      <c r="F183" s="17"/>
      <c r="G183" s="17">
        <v>1969</v>
      </c>
      <c r="H183" s="17"/>
      <c r="I183" s="17">
        <v>1969</v>
      </c>
      <c r="J183" s="17"/>
      <c r="K183" s="17">
        <f t="shared" si="15"/>
        <v>2112.7370000000001</v>
      </c>
      <c r="L183" s="17"/>
      <c r="M183" s="17">
        <f t="shared" si="16"/>
        <v>2228.937535</v>
      </c>
      <c r="N183" s="17"/>
      <c r="O183" s="17">
        <f t="shared" si="17"/>
        <v>2351.5290994249999</v>
      </c>
      <c r="P183" s="17"/>
    </row>
    <row r="184" spans="1:16" ht="15.75" thickBot="1" x14ac:dyDescent="0.3">
      <c r="A184" s="18" t="s">
        <v>16</v>
      </c>
      <c r="B184" s="19"/>
      <c r="C184" s="20">
        <v>0</v>
      </c>
      <c r="D184" s="21"/>
      <c r="E184" s="21">
        <v>0</v>
      </c>
      <c r="F184" s="21"/>
      <c r="G184" s="21">
        <v>1799.93</v>
      </c>
      <c r="H184" s="21"/>
      <c r="I184" s="21">
        <v>1799.93</v>
      </c>
      <c r="J184" s="21"/>
      <c r="K184" s="17">
        <f t="shared" si="15"/>
        <v>1931.3248900000001</v>
      </c>
      <c r="L184" s="17"/>
      <c r="M184" s="17">
        <f t="shared" si="16"/>
        <v>2037.5477589500001</v>
      </c>
      <c r="N184" s="17"/>
      <c r="O184" s="17">
        <f t="shared" si="17"/>
        <v>2149.6128856922501</v>
      </c>
      <c r="P184" s="17"/>
    </row>
    <row r="185" spans="1:16" ht="15.75" thickBot="1" x14ac:dyDescent="0.3">
      <c r="A185" s="22" t="s">
        <v>17</v>
      </c>
      <c r="B185" s="23"/>
      <c r="C185" s="24">
        <f>SUM(C173:D184)</f>
        <v>0</v>
      </c>
      <c r="D185" s="25"/>
      <c r="E185" s="25">
        <f>SUM(E173:F184)</f>
        <v>0</v>
      </c>
      <c r="F185" s="25"/>
      <c r="G185" s="25">
        <f>SUM(G173:H184)</f>
        <v>95046.56</v>
      </c>
      <c r="H185" s="25"/>
      <c r="I185" s="25">
        <f>SUM(I173:J184)</f>
        <v>43363.18</v>
      </c>
      <c r="J185" s="25"/>
      <c r="K185" s="26">
        <f>SUM(K173:L184)</f>
        <v>46500.002140000004</v>
      </c>
      <c r="L185" s="24"/>
      <c r="M185" s="25">
        <f>SUM(M173:N184)</f>
        <v>49057.502257699998</v>
      </c>
      <c r="N185" s="25"/>
      <c r="O185" s="25">
        <f>SUM(O173:P184)</f>
        <v>51755.664881873505</v>
      </c>
      <c r="P185" s="27"/>
    </row>
    <row r="187" spans="1:16" x14ac:dyDescent="0.25">
      <c r="A187" s="11" t="s">
        <v>19</v>
      </c>
      <c r="B187" s="11"/>
    </row>
    <row r="188" spans="1:16" x14ac:dyDescent="0.25">
      <c r="A188" s="12" t="s">
        <v>89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1:16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</row>
    <row r="195" spans="1:16" ht="15.75" x14ac:dyDescent="0.25">
      <c r="A195" s="44" t="s">
        <v>23</v>
      </c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</row>
    <row r="196" spans="1:16" ht="15.75" x14ac:dyDescent="0.25">
      <c r="A196" s="44" t="s">
        <v>0</v>
      </c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</row>
    <row r="198" spans="1:16" x14ac:dyDescent="0.25">
      <c r="A198" s="12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 spans="1:16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6" x14ac:dyDescent="0.25">
      <c r="A200" s="11" t="s">
        <v>2</v>
      </c>
      <c r="B200" s="11"/>
      <c r="C200" s="11"/>
      <c r="D200" s="3"/>
      <c r="E200" s="40" t="s">
        <v>29</v>
      </c>
      <c r="F200" s="40"/>
      <c r="G200" s="40"/>
      <c r="H200" s="40"/>
      <c r="I200" s="40"/>
    </row>
    <row r="201" spans="1:16" ht="15.75" thickBot="1" x14ac:dyDescent="0.3">
      <c r="A201" s="11"/>
      <c r="B201" s="11"/>
      <c r="C201" s="11"/>
      <c r="D201" s="3"/>
      <c r="E201" s="40"/>
      <c r="F201" s="40"/>
      <c r="G201" s="40"/>
    </row>
    <row r="202" spans="1:16" x14ac:dyDescent="0.25">
      <c r="A202" s="13" t="s">
        <v>4</v>
      </c>
      <c r="B202" s="13"/>
      <c r="C202" s="13"/>
      <c r="D202" s="13"/>
      <c r="G202" s="41">
        <v>2015</v>
      </c>
      <c r="H202" s="42"/>
      <c r="I202" s="42">
        <v>2016</v>
      </c>
      <c r="J202" s="42"/>
      <c r="K202" s="42">
        <v>2017</v>
      </c>
      <c r="L202" s="43"/>
    </row>
    <row r="203" spans="1:16" ht="15.75" thickBot="1" x14ac:dyDescent="0.3">
      <c r="A203" s="13"/>
      <c r="B203" s="13"/>
      <c r="C203" s="13"/>
      <c r="D203" s="13"/>
      <c r="G203" s="39">
        <v>7.2999999999999995E-2</v>
      </c>
      <c r="H203" s="28"/>
      <c r="I203" s="28">
        <v>5.5E-2</v>
      </c>
      <c r="J203" s="28"/>
      <c r="K203" s="28">
        <v>5.5E-2</v>
      </c>
      <c r="L203" s="29"/>
    </row>
    <row r="204" spans="1:16" ht="15.75" thickBot="1" x14ac:dyDescent="0.3">
      <c r="A204" s="1"/>
      <c r="B204" s="1"/>
      <c r="C204" s="1"/>
      <c r="D204" s="1"/>
      <c r="G204" s="2"/>
      <c r="H204" s="1"/>
      <c r="I204" s="2"/>
      <c r="J204" s="1"/>
      <c r="K204" s="2"/>
      <c r="L204" s="1"/>
    </row>
    <row r="205" spans="1:16" ht="15.75" thickBot="1" x14ac:dyDescent="0.3">
      <c r="A205" s="30" t="s">
        <v>21</v>
      </c>
      <c r="B205" s="31"/>
      <c r="C205" s="32">
        <v>2011</v>
      </c>
      <c r="D205" s="32"/>
      <c r="E205" s="32">
        <v>2012</v>
      </c>
      <c r="F205" s="32"/>
      <c r="G205" s="32">
        <v>2013</v>
      </c>
      <c r="H205" s="32"/>
      <c r="I205" s="32">
        <v>2014</v>
      </c>
      <c r="J205" s="32"/>
      <c r="K205" s="32">
        <v>2015</v>
      </c>
      <c r="L205" s="32"/>
      <c r="M205" s="32">
        <v>2016</v>
      </c>
      <c r="N205" s="32"/>
      <c r="O205" s="32">
        <v>2017</v>
      </c>
      <c r="P205" s="32"/>
    </row>
    <row r="206" spans="1:16" x14ac:dyDescent="0.25">
      <c r="A206" s="33" t="s">
        <v>5</v>
      </c>
      <c r="B206" s="34"/>
      <c r="C206" s="35">
        <v>3953.02</v>
      </c>
      <c r="D206" s="36"/>
      <c r="E206" s="36">
        <v>0</v>
      </c>
      <c r="F206" s="36"/>
      <c r="G206" s="36">
        <v>0</v>
      </c>
      <c r="H206" s="36"/>
      <c r="I206" s="36">
        <v>456</v>
      </c>
      <c r="J206" s="36"/>
      <c r="K206" s="36">
        <f t="shared" ref="K206:K213" si="18">SUM(C206+C2026+E206+G206+I206)/4</f>
        <v>1102.2550000000001</v>
      </c>
      <c r="L206" s="36"/>
      <c r="M206" s="36">
        <f>SUM(C206+E206+G206+I206+K206)/5</f>
        <v>1102.2550000000001</v>
      </c>
      <c r="N206" s="36"/>
      <c r="O206" s="36">
        <f t="shared" ref="O206:O217" si="19">M206</f>
        <v>1102.2550000000001</v>
      </c>
      <c r="P206" s="36"/>
    </row>
    <row r="207" spans="1:16" x14ac:dyDescent="0.25">
      <c r="A207" s="14" t="s">
        <v>6</v>
      </c>
      <c r="B207" s="15"/>
      <c r="C207" s="16">
        <v>4066.45</v>
      </c>
      <c r="D207" s="17"/>
      <c r="E207" s="17">
        <v>0</v>
      </c>
      <c r="F207" s="17"/>
      <c r="G207" s="17">
        <v>0</v>
      </c>
      <c r="H207" s="17"/>
      <c r="I207" s="17">
        <v>0</v>
      </c>
      <c r="J207" s="17"/>
      <c r="K207" s="17">
        <f t="shared" si="18"/>
        <v>1016.6125</v>
      </c>
      <c r="L207" s="17"/>
      <c r="M207" s="17">
        <f t="shared" ref="M207:M217" si="20">K207</f>
        <v>1016.6125</v>
      </c>
      <c r="N207" s="17"/>
      <c r="O207" s="17">
        <f t="shared" si="19"/>
        <v>1016.6125</v>
      </c>
      <c r="P207" s="17"/>
    </row>
    <row r="208" spans="1:16" x14ac:dyDescent="0.25">
      <c r="A208" s="14" t="s">
        <v>7</v>
      </c>
      <c r="B208" s="15"/>
      <c r="C208" s="16">
        <v>4001.11</v>
      </c>
      <c r="D208" s="17"/>
      <c r="E208" s="17">
        <v>0</v>
      </c>
      <c r="F208" s="17"/>
      <c r="G208" s="17">
        <v>1349.62</v>
      </c>
      <c r="H208" s="17"/>
      <c r="I208" s="17">
        <v>0</v>
      </c>
      <c r="J208" s="17"/>
      <c r="K208" s="17">
        <f t="shared" si="18"/>
        <v>1337.6824999999999</v>
      </c>
      <c r="L208" s="17"/>
      <c r="M208" s="17">
        <f t="shared" si="20"/>
        <v>1337.6824999999999</v>
      </c>
      <c r="N208" s="17"/>
      <c r="O208" s="17">
        <f t="shared" si="19"/>
        <v>1337.6824999999999</v>
      </c>
      <c r="P208" s="17"/>
    </row>
    <row r="209" spans="1:16" x14ac:dyDescent="0.25">
      <c r="A209" s="14" t="s">
        <v>8</v>
      </c>
      <c r="B209" s="15"/>
      <c r="C209" s="16">
        <v>4079.49</v>
      </c>
      <c r="D209" s="17"/>
      <c r="E209" s="17">
        <v>21554.04</v>
      </c>
      <c r="F209" s="17"/>
      <c r="G209" s="17">
        <v>445.89</v>
      </c>
      <c r="H209" s="17"/>
      <c r="I209" s="17">
        <v>1436.25</v>
      </c>
      <c r="J209" s="17"/>
      <c r="K209" s="17">
        <f t="shared" si="18"/>
        <v>6878.9174999999996</v>
      </c>
      <c r="L209" s="17"/>
      <c r="M209" s="17">
        <f t="shared" si="20"/>
        <v>6878.9174999999996</v>
      </c>
      <c r="N209" s="17"/>
      <c r="O209" s="17">
        <f t="shared" si="19"/>
        <v>6878.9174999999996</v>
      </c>
      <c r="P209" s="17"/>
    </row>
    <row r="210" spans="1:16" x14ac:dyDescent="0.25">
      <c r="A210" s="14" t="s">
        <v>9</v>
      </c>
      <c r="B210" s="15"/>
      <c r="C210" s="16">
        <v>4159.92</v>
      </c>
      <c r="D210" s="17"/>
      <c r="E210" s="17">
        <v>4935.25</v>
      </c>
      <c r="F210" s="17"/>
      <c r="G210" s="17">
        <v>532.72</v>
      </c>
      <c r="H210" s="17"/>
      <c r="I210" s="17">
        <v>485.01</v>
      </c>
      <c r="J210" s="17"/>
      <c r="K210" s="17">
        <f t="shared" si="18"/>
        <v>2528.2249999999999</v>
      </c>
      <c r="L210" s="17"/>
      <c r="M210" s="17">
        <f t="shared" si="20"/>
        <v>2528.2249999999999</v>
      </c>
      <c r="N210" s="17"/>
      <c r="O210" s="17">
        <f t="shared" si="19"/>
        <v>2528.2249999999999</v>
      </c>
      <c r="P210" s="17"/>
    </row>
    <row r="211" spans="1:16" x14ac:dyDescent="0.25">
      <c r="A211" s="14" t="s">
        <v>10</v>
      </c>
      <c r="B211" s="15"/>
      <c r="C211" s="16">
        <v>3963.96</v>
      </c>
      <c r="D211" s="17"/>
      <c r="E211" s="17">
        <v>9393.83</v>
      </c>
      <c r="F211" s="17"/>
      <c r="G211" s="17">
        <v>548.77</v>
      </c>
      <c r="H211" s="17"/>
      <c r="I211" s="17">
        <v>474.54</v>
      </c>
      <c r="J211" s="17"/>
      <c r="K211" s="17">
        <f t="shared" si="18"/>
        <v>3595.2750000000005</v>
      </c>
      <c r="L211" s="17"/>
      <c r="M211" s="17">
        <f t="shared" si="20"/>
        <v>3595.2750000000005</v>
      </c>
      <c r="N211" s="17"/>
      <c r="O211" s="17">
        <f t="shared" si="19"/>
        <v>3595.2750000000005</v>
      </c>
      <c r="P211" s="17"/>
    </row>
    <row r="212" spans="1:16" x14ac:dyDescent="0.25">
      <c r="A212" s="14" t="s">
        <v>11</v>
      </c>
      <c r="B212" s="15"/>
      <c r="C212" s="16">
        <v>5307.81</v>
      </c>
      <c r="D212" s="17"/>
      <c r="E212" s="17">
        <v>4045.97</v>
      </c>
      <c r="F212" s="17"/>
      <c r="G212" s="17">
        <v>471.92</v>
      </c>
      <c r="H212" s="17"/>
      <c r="I212" s="17">
        <v>597.44000000000005</v>
      </c>
      <c r="J212" s="17"/>
      <c r="K212" s="17">
        <f t="shared" si="18"/>
        <v>2605.7850000000003</v>
      </c>
      <c r="L212" s="17"/>
      <c r="M212" s="17">
        <f t="shared" si="20"/>
        <v>2605.7850000000003</v>
      </c>
      <c r="N212" s="17"/>
      <c r="O212" s="17">
        <f t="shared" si="19"/>
        <v>2605.7850000000003</v>
      </c>
      <c r="P212" s="17"/>
    </row>
    <row r="213" spans="1:16" x14ac:dyDescent="0.25">
      <c r="A213" s="14" t="s">
        <v>12</v>
      </c>
      <c r="B213" s="15"/>
      <c r="C213" s="16">
        <v>0</v>
      </c>
      <c r="D213" s="17"/>
      <c r="E213" s="17">
        <v>5442.13</v>
      </c>
      <c r="F213" s="17"/>
      <c r="G213" s="17">
        <v>1027.24</v>
      </c>
      <c r="H213" s="17"/>
      <c r="I213" s="17">
        <v>300.64999999999998</v>
      </c>
      <c r="J213" s="17"/>
      <c r="K213" s="17">
        <f t="shared" si="18"/>
        <v>1692.5049999999999</v>
      </c>
      <c r="L213" s="17"/>
      <c r="M213" s="17">
        <f t="shared" si="20"/>
        <v>1692.5049999999999</v>
      </c>
      <c r="N213" s="17"/>
      <c r="O213" s="17">
        <f t="shared" si="19"/>
        <v>1692.5049999999999</v>
      </c>
      <c r="P213" s="17"/>
    </row>
    <row r="214" spans="1:16" x14ac:dyDescent="0.25">
      <c r="A214" s="14" t="s">
        <v>13</v>
      </c>
      <c r="B214" s="15"/>
      <c r="C214" s="16">
        <v>3945.67</v>
      </c>
      <c r="D214" s="17"/>
      <c r="E214" s="17">
        <v>0</v>
      </c>
      <c r="F214" s="17"/>
      <c r="G214" s="17">
        <v>435.31</v>
      </c>
      <c r="H214" s="17"/>
      <c r="I214" s="17">
        <v>874.06</v>
      </c>
      <c r="J214" s="17"/>
      <c r="K214" s="17">
        <f>SUM(C214+C2034+E214+G214+I214)/4+97.03</f>
        <v>1410.7900000000002</v>
      </c>
      <c r="L214" s="17"/>
      <c r="M214" s="17">
        <f t="shared" si="20"/>
        <v>1410.7900000000002</v>
      </c>
      <c r="N214" s="17"/>
      <c r="O214" s="17">
        <f t="shared" si="19"/>
        <v>1410.7900000000002</v>
      </c>
      <c r="P214" s="17"/>
    </row>
    <row r="215" spans="1:16" x14ac:dyDescent="0.25">
      <c r="A215" s="14" t="s">
        <v>14</v>
      </c>
      <c r="B215" s="15"/>
      <c r="C215" s="16">
        <v>4548.9399999999996</v>
      </c>
      <c r="D215" s="17"/>
      <c r="E215" s="17">
        <v>9564.44</v>
      </c>
      <c r="F215" s="17"/>
      <c r="G215" s="17">
        <v>0</v>
      </c>
      <c r="H215" s="17"/>
      <c r="I215" s="17"/>
      <c r="J215" s="17"/>
      <c r="K215" s="17">
        <f>SUM(C215+C2035+E215+G215+I215)/4</f>
        <v>3528.3450000000003</v>
      </c>
      <c r="L215" s="17"/>
      <c r="M215" s="17">
        <f t="shared" si="20"/>
        <v>3528.3450000000003</v>
      </c>
      <c r="N215" s="17"/>
      <c r="O215" s="17">
        <f t="shared" si="19"/>
        <v>3528.3450000000003</v>
      </c>
      <c r="P215" s="17"/>
    </row>
    <row r="216" spans="1:16" x14ac:dyDescent="0.25">
      <c r="A216" s="14" t="s">
        <v>15</v>
      </c>
      <c r="B216" s="15"/>
      <c r="C216" s="16">
        <v>7857.42</v>
      </c>
      <c r="D216" s="17"/>
      <c r="E216" s="17">
        <v>4489.76</v>
      </c>
      <c r="F216" s="17"/>
      <c r="G216" s="17">
        <v>390.23</v>
      </c>
      <c r="H216" s="17"/>
      <c r="I216" s="17"/>
      <c r="J216" s="17"/>
      <c r="K216" s="17">
        <f>SUM(C216+C2036+E216+G216+I216)/4</f>
        <v>3184.3525</v>
      </c>
      <c r="L216" s="17"/>
      <c r="M216" s="17">
        <f t="shared" si="20"/>
        <v>3184.3525</v>
      </c>
      <c r="N216" s="17"/>
      <c r="O216" s="17">
        <f t="shared" si="19"/>
        <v>3184.3525</v>
      </c>
      <c r="P216" s="17"/>
    </row>
    <row r="217" spans="1:16" ht="15.75" thickBot="1" x14ac:dyDescent="0.3">
      <c r="A217" s="18" t="s">
        <v>16</v>
      </c>
      <c r="B217" s="19"/>
      <c r="C217" s="20">
        <v>0</v>
      </c>
      <c r="D217" s="21"/>
      <c r="E217" s="21">
        <v>0</v>
      </c>
      <c r="F217" s="21"/>
      <c r="G217" s="21">
        <v>477.03</v>
      </c>
      <c r="H217" s="21"/>
      <c r="I217" s="21"/>
      <c r="J217" s="21"/>
      <c r="K217" s="21">
        <f>SUM(C217+C2037+E217+G217+I217)/4</f>
        <v>119.25749999999999</v>
      </c>
      <c r="L217" s="21"/>
      <c r="M217" s="21">
        <f t="shared" si="20"/>
        <v>119.25749999999999</v>
      </c>
      <c r="N217" s="21"/>
      <c r="O217" s="21">
        <f t="shared" si="19"/>
        <v>119.25749999999999</v>
      </c>
      <c r="P217" s="21"/>
    </row>
    <row r="218" spans="1:16" ht="15.75" thickBot="1" x14ac:dyDescent="0.3">
      <c r="A218" s="22" t="s">
        <v>17</v>
      </c>
      <c r="B218" s="23"/>
      <c r="C218" s="24">
        <f>SUM(C206:D217)</f>
        <v>45883.79</v>
      </c>
      <c r="D218" s="25"/>
      <c r="E218" s="25">
        <f>SUM(E206:F217)</f>
        <v>59425.420000000006</v>
      </c>
      <c r="F218" s="25"/>
      <c r="G218" s="25">
        <f>SUM(G206:H217)</f>
        <v>5678.7300000000005</v>
      </c>
      <c r="H218" s="25"/>
      <c r="I218" s="25">
        <f>SUM(I206:J217)</f>
        <v>4623.9500000000007</v>
      </c>
      <c r="J218" s="25"/>
      <c r="K218" s="25">
        <f>SUM(K206:L217)</f>
        <v>29000.002500000002</v>
      </c>
      <c r="L218" s="25"/>
      <c r="M218" s="25">
        <f>SUM(M206:N217)</f>
        <v>29000.002500000002</v>
      </c>
      <c r="N218" s="25"/>
      <c r="O218" s="25">
        <f>SUM(O206:P217)</f>
        <v>29000.002500000002</v>
      </c>
      <c r="P218" s="27"/>
    </row>
    <row r="220" spans="1:16" x14ac:dyDescent="0.25">
      <c r="A220" s="11" t="s">
        <v>19</v>
      </c>
      <c r="B220" s="11"/>
    </row>
    <row r="221" spans="1:16" x14ac:dyDescent="0.25">
      <c r="A221" s="12" t="s">
        <v>80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</row>
    <row r="222" spans="1:16" x14ac:dyDescent="0.25">
      <c r="A222" s="12" t="s">
        <v>81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</row>
    <row r="223" spans="1:16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</row>
    <row r="224" spans="1:16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</row>
    <row r="226" spans="1:16" ht="15.75" x14ac:dyDescent="0.25">
      <c r="A226" s="44" t="s">
        <v>23</v>
      </c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</row>
    <row r="227" spans="1:16" ht="15.75" x14ac:dyDescent="0.25">
      <c r="A227" s="44" t="s">
        <v>0</v>
      </c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</row>
    <row r="229" spans="1:16" x14ac:dyDescent="0.25">
      <c r="A229" s="12" t="s">
        <v>1</v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</row>
    <row r="230" spans="1:16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6" x14ac:dyDescent="0.25">
      <c r="A231" s="11" t="s">
        <v>2</v>
      </c>
      <c r="B231" s="11"/>
      <c r="C231" s="11"/>
      <c r="D231" s="3"/>
      <c r="E231" s="40" t="s">
        <v>30</v>
      </c>
      <c r="F231" s="40"/>
      <c r="G231" s="40"/>
      <c r="H231" s="40"/>
      <c r="I231" s="40"/>
    </row>
    <row r="232" spans="1:16" ht="15.75" thickBot="1" x14ac:dyDescent="0.3">
      <c r="A232" s="11"/>
      <c r="B232" s="11"/>
      <c r="C232" s="11"/>
      <c r="D232" s="3"/>
      <c r="E232" s="40"/>
      <c r="F232" s="40"/>
      <c r="G232" s="40"/>
    </row>
    <row r="233" spans="1:16" x14ac:dyDescent="0.25">
      <c r="A233" s="13" t="s">
        <v>4</v>
      </c>
      <c r="B233" s="13"/>
      <c r="C233" s="13"/>
      <c r="D233" s="13"/>
      <c r="G233" s="41">
        <v>2015</v>
      </c>
      <c r="H233" s="42"/>
      <c r="I233" s="42">
        <v>2016</v>
      </c>
      <c r="J233" s="42"/>
      <c r="K233" s="42">
        <v>2017</v>
      </c>
      <c r="L233" s="43"/>
    </row>
    <row r="234" spans="1:16" ht="15.75" thickBot="1" x14ac:dyDescent="0.3">
      <c r="A234" s="13"/>
      <c r="B234" s="13"/>
      <c r="C234" s="13"/>
      <c r="D234" s="13"/>
      <c r="G234" s="39">
        <v>7.2999999999999995E-2</v>
      </c>
      <c r="H234" s="28"/>
      <c r="I234" s="28">
        <v>5.5E-2</v>
      </c>
      <c r="J234" s="28"/>
      <c r="K234" s="28">
        <v>5.5E-2</v>
      </c>
      <c r="L234" s="29"/>
    </row>
    <row r="235" spans="1:16" ht="15.75" thickBot="1" x14ac:dyDescent="0.3">
      <c r="A235" s="1"/>
      <c r="B235" s="1"/>
      <c r="C235" s="1"/>
      <c r="D235" s="1"/>
      <c r="G235" s="2"/>
      <c r="H235" s="1"/>
      <c r="I235" s="2"/>
      <c r="J235" s="1"/>
      <c r="K235" s="2"/>
      <c r="L235" s="1"/>
    </row>
    <row r="236" spans="1:16" ht="15.75" thickBot="1" x14ac:dyDescent="0.3">
      <c r="A236" s="30" t="s">
        <v>21</v>
      </c>
      <c r="B236" s="31"/>
      <c r="C236" s="32">
        <v>2011</v>
      </c>
      <c r="D236" s="32"/>
      <c r="E236" s="32">
        <v>2012</v>
      </c>
      <c r="F236" s="32"/>
      <c r="G236" s="32">
        <v>2013</v>
      </c>
      <c r="H236" s="32"/>
      <c r="I236" s="32">
        <v>2014</v>
      </c>
      <c r="J236" s="32"/>
      <c r="K236" s="32">
        <v>2015</v>
      </c>
      <c r="L236" s="32"/>
      <c r="M236" s="32">
        <v>2016</v>
      </c>
      <c r="N236" s="32"/>
      <c r="O236" s="32">
        <v>2017</v>
      </c>
      <c r="P236" s="32"/>
    </row>
    <row r="237" spans="1:16" x14ac:dyDescent="0.25">
      <c r="A237" s="33" t="s">
        <v>5</v>
      </c>
      <c r="B237" s="34"/>
      <c r="C237" s="35">
        <v>9918.92</v>
      </c>
      <c r="D237" s="36"/>
      <c r="E237" s="36">
        <v>4595.91</v>
      </c>
      <c r="F237" s="36"/>
      <c r="G237" s="36">
        <v>5027.6499999999996</v>
      </c>
      <c r="H237" s="36"/>
      <c r="I237" s="36">
        <v>5834.2</v>
      </c>
      <c r="J237" s="36"/>
      <c r="K237" s="17">
        <f t="shared" ref="K237:K248" si="21">I237*7.3/100+I237</f>
        <v>6260.0965999999999</v>
      </c>
      <c r="L237" s="17"/>
      <c r="M237" s="17">
        <f t="shared" ref="M237:M248" si="22">K237*5.5/100+K237</f>
        <v>6604.4019129999997</v>
      </c>
      <c r="N237" s="17"/>
      <c r="O237" s="45">
        <f t="shared" ref="O237:O248" si="23">M237*5.5/100+M237</f>
        <v>6967.644018215</v>
      </c>
      <c r="P237" s="46"/>
    </row>
    <row r="238" spans="1:16" x14ac:dyDescent="0.25">
      <c r="A238" s="14" t="s">
        <v>6</v>
      </c>
      <c r="B238" s="15"/>
      <c r="C238" s="16">
        <v>8661.51</v>
      </c>
      <c r="D238" s="17"/>
      <c r="E238" s="17">
        <v>0</v>
      </c>
      <c r="F238" s="17"/>
      <c r="G238" s="17">
        <v>13.53</v>
      </c>
      <c r="H238" s="17"/>
      <c r="I238" s="17">
        <v>5248.59</v>
      </c>
      <c r="J238" s="17"/>
      <c r="K238" s="17">
        <f t="shared" si="21"/>
        <v>5631.7370700000001</v>
      </c>
      <c r="L238" s="17"/>
      <c r="M238" s="17">
        <f t="shared" si="22"/>
        <v>5941.4826088500004</v>
      </c>
      <c r="N238" s="17"/>
      <c r="O238" s="45">
        <f t="shared" si="23"/>
        <v>6268.2641523367502</v>
      </c>
      <c r="P238" s="46"/>
    </row>
    <row r="239" spans="1:16" x14ac:dyDescent="0.25">
      <c r="A239" s="14" t="s">
        <v>7</v>
      </c>
      <c r="B239" s="15"/>
      <c r="C239" s="16">
        <v>8798.14</v>
      </c>
      <c r="D239" s="17"/>
      <c r="E239" s="17">
        <v>601.97</v>
      </c>
      <c r="F239" s="17"/>
      <c r="G239" s="17">
        <v>12731.6</v>
      </c>
      <c r="H239" s="17"/>
      <c r="I239" s="17">
        <v>3.35</v>
      </c>
      <c r="J239" s="17"/>
      <c r="K239" s="17">
        <f t="shared" si="21"/>
        <v>3.5945499999999999</v>
      </c>
      <c r="L239" s="17"/>
      <c r="M239" s="17">
        <f t="shared" si="22"/>
        <v>3.7922502499999999</v>
      </c>
      <c r="N239" s="17"/>
      <c r="O239" s="45">
        <f t="shared" si="23"/>
        <v>4.00082401375</v>
      </c>
      <c r="P239" s="46"/>
    </row>
    <row r="240" spans="1:16" x14ac:dyDescent="0.25">
      <c r="A240" s="14" t="s">
        <v>8</v>
      </c>
      <c r="B240" s="15"/>
      <c r="C240" s="16">
        <v>11715.96</v>
      </c>
      <c r="D240" s="17"/>
      <c r="E240" s="17">
        <v>33424.26</v>
      </c>
      <c r="F240" s="17"/>
      <c r="G240" s="17">
        <v>12553.27</v>
      </c>
      <c r="H240" s="17"/>
      <c r="I240" s="17">
        <v>30354.51</v>
      </c>
      <c r="J240" s="17"/>
      <c r="K240" s="17">
        <f>I240*7.3/100+I240-126.87</f>
        <v>32443.519229999998</v>
      </c>
      <c r="L240" s="17"/>
      <c r="M240" s="45">
        <f t="shared" si="22"/>
        <v>34227.912787649999</v>
      </c>
      <c r="N240" s="46"/>
      <c r="O240" s="45">
        <f t="shared" si="23"/>
        <v>36110.447990970752</v>
      </c>
      <c r="P240" s="46"/>
    </row>
    <row r="241" spans="1:16" x14ac:dyDescent="0.25">
      <c r="A241" s="14" t="s">
        <v>9</v>
      </c>
      <c r="B241" s="15"/>
      <c r="C241" s="16">
        <v>10584.37</v>
      </c>
      <c r="D241" s="17"/>
      <c r="E241" s="17">
        <v>20829.05</v>
      </c>
      <c r="F241" s="17"/>
      <c r="G241" s="17">
        <v>12038.59</v>
      </c>
      <c r="H241" s="17"/>
      <c r="I241" s="17">
        <v>11495.08</v>
      </c>
      <c r="J241" s="17"/>
      <c r="K241" s="17">
        <f t="shared" si="21"/>
        <v>12334.22084</v>
      </c>
      <c r="L241" s="17"/>
      <c r="M241" s="45">
        <f t="shared" si="22"/>
        <v>13012.6029862</v>
      </c>
      <c r="N241" s="46"/>
      <c r="O241" s="45">
        <f t="shared" si="23"/>
        <v>13728.296150441</v>
      </c>
      <c r="P241" s="46"/>
    </row>
    <row r="242" spans="1:16" x14ac:dyDescent="0.25">
      <c r="A242" s="14" t="s">
        <v>10</v>
      </c>
      <c r="B242" s="15"/>
      <c r="C242" s="16">
        <v>10701.41</v>
      </c>
      <c r="D242" s="17"/>
      <c r="E242" s="17">
        <v>5668.59</v>
      </c>
      <c r="F242" s="17"/>
      <c r="G242" s="17">
        <v>7826.81</v>
      </c>
      <c r="H242" s="17"/>
      <c r="I242" s="17">
        <v>16678.900000000001</v>
      </c>
      <c r="J242" s="17"/>
      <c r="K242" s="17">
        <f t="shared" si="21"/>
        <v>17896.459700000003</v>
      </c>
      <c r="L242" s="17"/>
      <c r="M242" s="45">
        <f t="shared" si="22"/>
        <v>18880.764983500005</v>
      </c>
      <c r="N242" s="46"/>
      <c r="O242" s="45">
        <f t="shared" si="23"/>
        <v>19919.207057592506</v>
      </c>
      <c r="P242" s="46"/>
    </row>
    <row r="243" spans="1:16" x14ac:dyDescent="0.25">
      <c r="A243" s="14" t="s">
        <v>11</v>
      </c>
      <c r="B243" s="15"/>
      <c r="C243" s="16">
        <v>10127.209999999999</v>
      </c>
      <c r="D243" s="17"/>
      <c r="E243" s="17">
        <v>7474.28</v>
      </c>
      <c r="F243" s="17"/>
      <c r="G243" s="17">
        <v>15200.6</v>
      </c>
      <c r="H243" s="17"/>
      <c r="I243" s="17">
        <v>14858.45</v>
      </c>
      <c r="J243" s="17"/>
      <c r="K243" s="17">
        <f t="shared" si="21"/>
        <v>15943.11685</v>
      </c>
      <c r="L243" s="17"/>
      <c r="M243" s="45">
        <f t="shared" si="22"/>
        <v>16819.988276750002</v>
      </c>
      <c r="N243" s="46"/>
      <c r="O243" s="45">
        <f t="shared" si="23"/>
        <v>17745.087631971252</v>
      </c>
      <c r="P243" s="46"/>
    </row>
    <row r="244" spans="1:16" x14ac:dyDescent="0.25">
      <c r="A244" s="14" t="s">
        <v>12</v>
      </c>
      <c r="B244" s="15"/>
      <c r="C244" s="16">
        <v>2853.51</v>
      </c>
      <c r="D244" s="17"/>
      <c r="E244" s="17">
        <v>6769.44</v>
      </c>
      <c r="F244" s="17"/>
      <c r="G244" s="17">
        <v>12999.45</v>
      </c>
      <c r="H244" s="17"/>
      <c r="I244" s="17">
        <v>12707.86</v>
      </c>
      <c r="J244" s="17"/>
      <c r="K244" s="17">
        <f t="shared" si="21"/>
        <v>13635.53378</v>
      </c>
      <c r="L244" s="17"/>
      <c r="M244" s="45">
        <f t="shared" si="22"/>
        <v>14385.4881379</v>
      </c>
      <c r="N244" s="46"/>
      <c r="O244" s="45">
        <f t="shared" si="23"/>
        <v>15176.6899854845</v>
      </c>
      <c r="P244" s="46"/>
    </row>
    <row r="245" spans="1:16" x14ac:dyDescent="0.25">
      <c r="A245" s="14" t="s">
        <v>13</v>
      </c>
      <c r="B245" s="15"/>
      <c r="C245" s="16">
        <v>781.82</v>
      </c>
      <c r="D245" s="17"/>
      <c r="E245" s="17">
        <v>6574.7</v>
      </c>
      <c r="F245" s="17"/>
      <c r="G245" s="17">
        <v>12841.27</v>
      </c>
      <c r="H245" s="17"/>
      <c r="I245" s="17">
        <v>14532.6</v>
      </c>
      <c r="J245" s="17"/>
      <c r="K245" s="17">
        <f t="shared" si="21"/>
        <v>15593.479800000001</v>
      </c>
      <c r="L245" s="17"/>
      <c r="M245" s="45">
        <f t="shared" si="22"/>
        <v>16451.121189000001</v>
      </c>
      <c r="N245" s="46"/>
      <c r="O245" s="45">
        <f t="shared" si="23"/>
        <v>17355.932854395</v>
      </c>
      <c r="P245" s="46"/>
    </row>
    <row r="246" spans="1:16" x14ac:dyDescent="0.25">
      <c r="A246" s="14" t="s">
        <v>14</v>
      </c>
      <c r="B246" s="15"/>
      <c r="C246" s="16">
        <v>6222.66</v>
      </c>
      <c r="D246" s="17"/>
      <c r="E246" s="17">
        <v>5928.89</v>
      </c>
      <c r="F246" s="17"/>
      <c r="G246" s="17">
        <v>14913.34</v>
      </c>
      <c r="H246" s="17"/>
      <c r="I246" s="17">
        <f>SUM(C246+E246+G246)/3</f>
        <v>9021.6299999999992</v>
      </c>
      <c r="J246" s="17"/>
      <c r="K246" s="17">
        <f t="shared" si="21"/>
        <v>9680.2089899999992</v>
      </c>
      <c r="L246" s="17"/>
      <c r="M246" s="45">
        <f t="shared" si="22"/>
        <v>10212.620484449999</v>
      </c>
      <c r="N246" s="46"/>
      <c r="O246" s="45">
        <f t="shared" si="23"/>
        <v>10774.314611094749</v>
      </c>
      <c r="P246" s="46"/>
    </row>
    <row r="247" spans="1:16" x14ac:dyDescent="0.25">
      <c r="A247" s="14" t="s">
        <v>15</v>
      </c>
      <c r="B247" s="15"/>
      <c r="C247" s="16">
        <v>10211.27</v>
      </c>
      <c r="D247" s="17"/>
      <c r="E247" s="17">
        <v>5803.8</v>
      </c>
      <c r="F247" s="17"/>
      <c r="G247" s="17">
        <v>15944.05</v>
      </c>
      <c r="H247" s="17"/>
      <c r="I247" s="17">
        <f>SUM(C247+E247+G247)/3</f>
        <v>10653.039999999999</v>
      </c>
      <c r="J247" s="17"/>
      <c r="K247" s="17">
        <f t="shared" si="21"/>
        <v>11430.71192</v>
      </c>
      <c r="L247" s="17"/>
      <c r="M247" s="45">
        <f t="shared" si="22"/>
        <v>12059.401075599999</v>
      </c>
      <c r="N247" s="46"/>
      <c r="O247" s="45">
        <f t="shared" si="23"/>
        <v>12722.668134757998</v>
      </c>
      <c r="P247" s="46"/>
    </row>
    <row r="248" spans="1:16" ht="15.75" thickBot="1" x14ac:dyDescent="0.3">
      <c r="A248" s="18" t="s">
        <v>16</v>
      </c>
      <c r="B248" s="19"/>
      <c r="C248" s="20">
        <v>4594.91</v>
      </c>
      <c r="D248" s="21"/>
      <c r="E248" s="21">
        <v>5005.6000000000004</v>
      </c>
      <c r="F248" s="21"/>
      <c r="G248" s="21">
        <v>13178.57</v>
      </c>
      <c r="H248" s="21"/>
      <c r="I248" s="17">
        <f>SUM(C248+E248+G248)/3</f>
        <v>7593.0266666666676</v>
      </c>
      <c r="J248" s="17"/>
      <c r="K248" s="17">
        <f t="shared" si="21"/>
        <v>8147.3176133333345</v>
      </c>
      <c r="L248" s="17"/>
      <c r="M248" s="45">
        <f t="shared" si="22"/>
        <v>8595.4200820666683</v>
      </c>
      <c r="N248" s="46"/>
      <c r="O248" s="45">
        <f t="shared" si="23"/>
        <v>9068.1681865803348</v>
      </c>
      <c r="P248" s="46"/>
    </row>
    <row r="249" spans="1:16" ht="15.75" thickBot="1" x14ac:dyDescent="0.3">
      <c r="A249" s="22" t="s">
        <v>17</v>
      </c>
      <c r="B249" s="23"/>
      <c r="C249" s="24">
        <f>SUM(C237:D248)</f>
        <v>95171.69</v>
      </c>
      <c r="D249" s="25"/>
      <c r="E249" s="25">
        <f>SUM(E237:F248)</f>
        <v>102676.49</v>
      </c>
      <c r="F249" s="25"/>
      <c r="G249" s="25">
        <f>SUM(G237:H248)</f>
        <v>135268.73000000001</v>
      </c>
      <c r="H249" s="25"/>
      <c r="I249" s="25">
        <f>SUM(I237:J248)</f>
        <v>138981.23666666669</v>
      </c>
      <c r="J249" s="25"/>
      <c r="K249" s="25">
        <f>SUM(K237:L248)</f>
        <v>148999.99694333336</v>
      </c>
      <c r="L249" s="25"/>
      <c r="M249" s="25">
        <f>SUM(M237:N248)</f>
        <v>157194.99677521668</v>
      </c>
      <c r="N249" s="25"/>
      <c r="O249" s="25">
        <f>SUM(O237:P248)</f>
        <v>165840.72159785355</v>
      </c>
      <c r="P249" s="27"/>
    </row>
    <row r="250" spans="1:16" ht="15.75" thickBot="1" x14ac:dyDescent="0.3">
      <c r="A250" s="48" t="s">
        <v>18</v>
      </c>
      <c r="B250" s="49"/>
      <c r="C250" s="50"/>
      <c r="D250" s="51"/>
      <c r="E250" s="47">
        <f>E249*100/C249-100</f>
        <v>7.8855382309592272</v>
      </c>
      <c r="F250" s="47"/>
      <c r="G250" s="47">
        <f>G249*100/E249-100</f>
        <v>31.742651117115514</v>
      </c>
      <c r="H250" s="47"/>
      <c r="I250" s="47">
        <f>I249*100/G249-100</f>
        <v>2.744541673945406</v>
      </c>
      <c r="J250" s="47"/>
      <c r="K250" s="47">
        <f>K249*100/I249-100</f>
        <v>7.2087142962295729</v>
      </c>
      <c r="L250" s="47"/>
      <c r="M250" s="47">
        <f>M249*100/K249-100</f>
        <v>5.4999999999999858</v>
      </c>
      <c r="N250" s="47"/>
      <c r="O250" s="47">
        <f>O249*100/M249-100</f>
        <v>5.4999999999999574</v>
      </c>
      <c r="P250" s="47"/>
    </row>
    <row r="252" spans="1:16" x14ac:dyDescent="0.25">
      <c r="A252" s="11" t="s">
        <v>19</v>
      </c>
      <c r="B252" s="11"/>
    </row>
    <row r="253" spans="1:16" x14ac:dyDescent="0.25">
      <c r="A253" s="12" t="s">
        <v>22</v>
      </c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</row>
    <row r="254" spans="1:16" x14ac:dyDescent="0.25">
      <c r="A254" s="12" t="s">
        <v>83</v>
      </c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</row>
    <row r="255" spans="1:16" x14ac:dyDescent="0.25">
      <c r="A255" s="12" t="s">
        <v>20</v>
      </c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</row>
    <row r="256" spans="1:16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</row>
    <row r="258" spans="1:16" ht="15.75" x14ac:dyDescent="0.25">
      <c r="A258" s="44" t="s">
        <v>23</v>
      </c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</row>
    <row r="259" spans="1:16" ht="15.75" x14ac:dyDescent="0.25">
      <c r="A259" s="44" t="s">
        <v>0</v>
      </c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</row>
    <row r="261" spans="1:16" x14ac:dyDescent="0.25">
      <c r="A261" s="12" t="s">
        <v>1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</row>
    <row r="262" spans="1:16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6" x14ac:dyDescent="0.25">
      <c r="A263" s="11" t="s">
        <v>2</v>
      </c>
      <c r="B263" s="11"/>
      <c r="C263" s="11"/>
      <c r="D263" s="3"/>
      <c r="E263" s="40" t="s">
        <v>31</v>
      </c>
      <c r="F263" s="40"/>
      <c r="G263" s="40"/>
      <c r="H263" s="40"/>
      <c r="I263" s="40"/>
    </row>
    <row r="264" spans="1:16" ht="15.75" thickBot="1" x14ac:dyDescent="0.3">
      <c r="A264" s="11"/>
      <c r="B264" s="11"/>
      <c r="C264" s="11"/>
      <c r="D264" s="3"/>
      <c r="E264" s="40"/>
      <c r="F264" s="40"/>
      <c r="G264" s="40"/>
    </row>
    <row r="265" spans="1:16" x14ac:dyDescent="0.25">
      <c r="A265" s="13" t="s">
        <v>4</v>
      </c>
      <c r="B265" s="13"/>
      <c r="C265" s="13"/>
      <c r="D265" s="13"/>
      <c r="G265" s="41">
        <v>2015</v>
      </c>
      <c r="H265" s="42"/>
      <c r="I265" s="42">
        <v>2016</v>
      </c>
      <c r="J265" s="42"/>
      <c r="K265" s="42">
        <v>2017</v>
      </c>
      <c r="L265" s="43"/>
    </row>
    <row r="266" spans="1:16" ht="15.75" thickBot="1" x14ac:dyDescent="0.3">
      <c r="A266" s="13"/>
      <c r="B266" s="13"/>
      <c r="C266" s="13"/>
      <c r="D266" s="13"/>
      <c r="G266" s="39">
        <v>7.2999999999999995E-2</v>
      </c>
      <c r="H266" s="28"/>
      <c r="I266" s="28">
        <v>5.5E-2</v>
      </c>
      <c r="J266" s="28"/>
      <c r="K266" s="28">
        <v>5.5E-2</v>
      </c>
      <c r="L266" s="29"/>
    </row>
    <row r="267" spans="1:16" ht="15.75" thickBot="1" x14ac:dyDescent="0.3">
      <c r="A267" s="1"/>
      <c r="B267" s="1"/>
      <c r="C267" s="1"/>
      <c r="D267" s="1"/>
      <c r="G267" s="2"/>
      <c r="H267" s="1"/>
      <c r="I267" s="2"/>
      <c r="J267" s="1"/>
      <c r="K267" s="2"/>
      <c r="L267" s="1"/>
    </row>
    <row r="268" spans="1:16" ht="15.75" thickBot="1" x14ac:dyDescent="0.3">
      <c r="A268" s="30" t="s">
        <v>21</v>
      </c>
      <c r="B268" s="31"/>
      <c r="C268" s="32">
        <v>2011</v>
      </c>
      <c r="D268" s="32"/>
      <c r="E268" s="32">
        <v>2012</v>
      </c>
      <c r="F268" s="32"/>
      <c r="G268" s="32">
        <v>2013</v>
      </c>
      <c r="H268" s="32"/>
      <c r="I268" s="32">
        <v>2014</v>
      </c>
      <c r="J268" s="32"/>
      <c r="K268" s="32">
        <v>2015</v>
      </c>
      <c r="L268" s="32"/>
      <c r="M268" s="32">
        <v>2016</v>
      </c>
      <c r="N268" s="32"/>
      <c r="O268" s="32">
        <v>2017</v>
      </c>
      <c r="P268" s="32"/>
    </row>
    <row r="269" spans="1:16" x14ac:dyDescent="0.25">
      <c r="A269" s="33" t="s">
        <v>5</v>
      </c>
      <c r="B269" s="34"/>
      <c r="C269" s="35">
        <v>848.86</v>
      </c>
      <c r="D269" s="36"/>
      <c r="E269" s="36">
        <v>869.49</v>
      </c>
      <c r="F269" s="36"/>
      <c r="G269" s="36">
        <v>873.6</v>
      </c>
      <c r="H269" s="36"/>
      <c r="I269" s="36">
        <v>16028.33</v>
      </c>
      <c r="J269" s="36"/>
      <c r="K269" s="17">
        <f>G269*7.3%/100+G269</f>
        <v>874.23772800000006</v>
      </c>
      <c r="L269" s="17"/>
      <c r="M269" s="17">
        <f t="shared" ref="M269:M281" si="24">K269*5.5%/100+K269</f>
        <v>874.71855875040001</v>
      </c>
      <c r="N269" s="17"/>
      <c r="O269" s="17">
        <f t="shared" ref="O269:O280" si="25">M269*5.5%/100+M269</f>
        <v>875.19965395771271</v>
      </c>
      <c r="P269" s="17"/>
    </row>
    <row r="270" spans="1:16" x14ac:dyDescent="0.25">
      <c r="A270" s="14" t="s">
        <v>6</v>
      </c>
      <c r="B270" s="15"/>
      <c r="C270" s="16">
        <v>1309.8599999999999</v>
      </c>
      <c r="D270" s="17"/>
      <c r="E270" s="17">
        <v>470.44</v>
      </c>
      <c r="F270" s="17"/>
      <c r="G270" s="17">
        <v>906.75</v>
      </c>
      <c r="H270" s="17"/>
      <c r="I270" s="17">
        <v>1367.04</v>
      </c>
      <c r="J270" s="17"/>
      <c r="K270" s="17">
        <f t="shared" ref="K270:K280" si="26">I270*7.3%/100+I270</f>
        <v>1368.0379392</v>
      </c>
      <c r="L270" s="17"/>
      <c r="M270" s="17">
        <f t="shared" si="24"/>
        <v>1368.79036006656</v>
      </c>
      <c r="N270" s="17"/>
      <c r="O270" s="17">
        <f t="shared" si="25"/>
        <v>1369.5431947645966</v>
      </c>
      <c r="P270" s="17"/>
    </row>
    <row r="271" spans="1:16" x14ac:dyDescent="0.25">
      <c r="A271" s="14" t="s">
        <v>7</v>
      </c>
      <c r="B271" s="15"/>
      <c r="C271" s="16">
        <v>856.17</v>
      </c>
      <c r="D271" s="17"/>
      <c r="E271" s="17">
        <v>1275.72</v>
      </c>
      <c r="F271" s="17"/>
      <c r="G271" s="17">
        <v>2121.14</v>
      </c>
      <c r="H271" s="17"/>
      <c r="I271" s="17">
        <v>1766.85</v>
      </c>
      <c r="J271" s="17"/>
      <c r="K271" s="17">
        <f t="shared" si="26"/>
        <v>1768.1398004999999</v>
      </c>
      <c r="L271" s="17"/>
      <c r="M271" s="17">
        <f t="shared" si="24"/>
        <v>1769.1122773902748</v>
      </c>
      <c r="N271" s="17"/>
      <c r="O271" s="17">
        <f t="shared" si="25"/>
        <v>1770.0852891428394</v>
      </c>
      <c r="P271" s="17"/>
    </row>
    <row r="272" spans="1:16" x14ac:dyDescent="0.25">
      <c r="A272" s="14" t="s">
        <v>8</v>
      </c>
      <c r="B272" s="15"/>
      <c r="C272" s="16">
        <v>1249.42</v>
      </c>
      <c r="D272" s="17"/>
      <c r="E272" s="17">
        <v>1381.76</v>
      </c>
      <c r="F272" s="17"/>
      <c r="G272" s="17">
        <v>2154.7399999999998</v>
      </c>
      <c r="H272" s="17"/>
      <c r="I272" s="17">
        <v>2120.75</v>
      </c>
      <c r="J272" s="17"/>
      <c r="K272" s="17">
        <f>I272*7.3%/100+I272-264.55</f>
        <v>1857.7481475000002</v>
      </c>
      <c r="L272" s="17"/>
      <c r="M272" s="17">
        <f t="shared" si="24"/>
        <v>1858.7699089811251</v>
      </c>
      <c r="N272" s="17"/>
      <c r="O272" s="17">
        <f t="shared" si="25"/>
        <v>1859.7922324310648</v>
      </c>
      <c r="P272" s="17"/>
    </row>
    <row r="273" spans="1:16" x14ac:dyDescent="0.25">
      <c r="A273" s="14" t="s">
        <v>9</v>
      </c>
      <c r="B273" s="15"/>
      <c r="C273" s="16">
        <v>1184.02</v>
      </c>
      <c r="D273" s="17"/>
      <c r="E273" s="17">
        <v>1067.79</v>
      </c>
      <c r="F273" s="17"/>
      <c r="G273" s="17">
        <v>2107.4299999999998</v>
      </c>
      <c r="H273" s="17"/>
      <c r="I273" s="17">
        <v>1521.04</v>
      </c>
      <c r="J273" s="17"/>
      <c r="K273" s="17">
        <f t="shared" si="26"/>
        <v>1522.1503591999999</v>
      </c>
      <c r="L273" s="17"/>
      <c r="M273" s="17">
        <f t="shared" si="24"/>
        <v>1522.9875418975598</v>
      </c>
      <c r="N273" s="17"/>
      <c r="O273" s="17">
        <f t="shared" si="25"/>
        <v>1523.8251850456036</v>
      </c>
      <c r="P273" s="17"/>
    </row>
    <row r="274" spans="1:16" x14ac:dyDescent="0.25">
      <c r="A274" s="14" t="s">
        <v>10</v>
      </c>
      <c r="B274" s="15"/>
      <c r="C274" s="16">
        <v>1638.53</v>
      </c>
      <c r="D274" s="17"/>
      <c r="E274" s="17">
        <v>1336.88</v>
      </c>
      <c r="F274" s="17"/>
      <c r="G274" s="17">
        <v>1667.51</v>
      </c>
      <c r="H274" s="17"/>
      <c r="I274" s="17">
        <v>1831.12</v>
      </c>
      <c r="J274" s="17"/>
      <c r="K274" s="17">
        <f t="shared" si="26"/>
        <v>1832.4567175999998</v>
      </c>
      <c r="L274" s="17"/>
      <c r="M274" s="17">
        <f t="shared" si="24"/>
        <v>1833.4645687946797</v>
      </c>
      <c r="N274" s="17"/>
      <c r="O274" s="17">
        <f t="shared" si="25"/>
        <v>1834.4729743075168</v>
      </c>
      <c r="P274" s="17"/>
    </row>
    <row r="275" spans="1:16" x14ac:dyDescent="0.25">
      <c r="A275" s="14" t="s">
        <v>11</v>
      </c>
      <c r="B275" s="15"/>
      <c r="C275" s="16">
        <v>827.5</v>
      </c>
      <c r="D275" s="17"/>
      <c r="E275" s="17">
        <v>1638.87</v>
      </c>
      <c r="F275" s="17"/>
      <c r="G275" s="17">
        <v>2156.25</v>
      </c>
      <c r="H275" s="17"/>
      <c r="I275" s="17">
        <v>1720.37</v>
      </c>
      <c r="J275" s="17"/>
      <c r="K275" s="17">
        <f t="shared" si="26"/>
        <v>1721.6258700999999</v>
      </c>
      <c r="L275" s="17"/>
      <c r="M275" s="17">
        <f t="shared" si="24"/>
        <v>1722.572764328555</v>
      </c>
      <c r="N275" s="17"/>
      <c r="O275" s="17">
        <f t="shared" si="25"/>
        <v>1723.5201793489357</v>
      </c>
      <c r="P275" s="17"/>
    </row>
    <row r="276" spans="1:16" x14ac:dyDescent="0.25">
      <c r="A276" s="14" t="s">
        <v>12</v>
      </c>
      <c r="B276" s="15"/>
      <c r="C276" s="16">
        <v>1535.54</v>
      </c>
      <c r="D276" s="17"/>
      <c r="E276" s="17">
        <v>1369.67</v>
      </c>
      <c r="F276" s="17"/>
      <c r="G276" s="17">
        <v>1764.43</v>
      </c>
      <c r="H276" s="17"/>
      <c r="I276" s="17">
        <v>1919.2</v>
      </c>
      <c r="J276" s="17"/>
      <c r="K276" s="17">
        <f t="shared" si="26"/>
        <v>1920.6010160000001</v>
      </c>
      <c r="L276" s="17"/>
      <c r="M276" s="17">
        <f t="shared" si="24"/>
        <v>1921.6573465588001</v>
      </c>
      <c r="N276" s="17"/>
      <c r="O276" s="17">
        <f t="shared" si="25"/>
        <v>1922.7142580994075</v>
      </c>
      <c r="P276" s="17"/>
    </row>
    <row r="277" spans="1:16" x14ac:dyDescent="0.25">
      <c r="A277" s="14" t="s">
        <v>13</v>
      </c>
      <c r="B277" s="15"/>
      <c r="C277" s="16">
        <v>2590.08</v>
      </c>
      <c r="D277" s="17"/>
      <c r="E277" s="17">
        <v>1613.06</v>
      </c>
      <c r="F277" s="17"/>
      <c r="G277" s="17">
        <v>2299.58</v>
      </c>
      <c r="H277" s="17"/>
      <c r="I277" s="17">
        <v>1708.37</v>
      </c>
      <c r="J277" s="17"/>
      <c r="K277" s="17">
        <f t="shared" si="26"/>
        <v>1709.6171101</v>
      </c>
      <c r="L277" s="17"/>
      <c r="M277" s="17">
        <f t="shared" si="24"/>
        <v>1710.5573995105549</v>
      </c>
      <c r="N277" s="17"/>
      <c r="O277" s="17">
        <f t="shared" si="25"/>
        <v>1711.4982060802856</v>
      </c>
      <c r="P277" s="17"/>
    </row>
    <row r="278" spans="1:16" x14ac:dyDescent="0.25">
      <c r="A278" s="14" t="s">
        <v>14</v>
      </c>
      <c r="B278" s="15"/>
      <c r="C278" s="16">
        <v>772.52</v>
      </c>
      <c r="D278" s="17"/>
      <c r="E278" s="17">
        <v>1339.36</v>
      </c>
      <c r="F278" s="17"/>
      <c r="G278" s="17">
        <v>2630.09</v>
      </c>
      <c r="H278" s="17"/>
      <c r="I278" s="17">
        <f>SUM(C278+E278+G278)/3</f>
        <v>1580.6566666666668</v>
      </c>
      <c r="J278" s="17"/>
      <c r="K278" s="17">
        <f t="shared" si="26"/>
        <v>1581.8105460333334</v>
      </c>
      <c r="L278" s="17"/>
      <c r="M278" s="17">
        <f t="shared" si="24"/>
        <v>1582.6805418336517</v>
      </c>
      <c r="N278" s="17"/>
      <c r="O278" s="17">
        <f t="shared" si="25"/>
        <v>1583.5510161316602</v>
      </c>
      <c r="P278" s="17"/>
    </row>
    <row r="279" spans="1:16" x14ac:dyDescent="0.25">
      <c r="A279" s="14" t="s">
        <v>15</v>
      </c>
      <c r="B279" s="15"/>
      <c r="C279" s="16">
        <v>838.83</v>
      </c>
      <c r="D279" s="17"/>
      <c r="E279" s="17">
        <v>1038.28</v>
      </c>
      <c r="F279" s="17"/>
      <c r="G279" s="17">
        <v>2267.73</v>
      </c>
      <c r="H279" s="17"/>
      <c r="I279" s="17">
        <f>SUM(C279+E279+G279)/3</f>
        <v>1381.6133333333335</v>
      </c>
      <c r="J279" s="17"/>
      <c r="K279" s="17">
        <f t="shared" si="26"/>
        <v>1382.6219110666668</v>
      </c>
      <c r="L279" s="17"/>
      <c r="M279" s="17">
        <f t="shared" si="24"/>
        <v>1383.3823531177534</v>
      </c>
      <c r="N279" s="17"/>
      <c r="O279" s="17">
        <f t="shared" si="25"/>
        <v>1384.1432134119682</v>
      </c>
      <c r="P279" s="17"/>
    </row>
    <row r="280" spans="1:16" ht="15.75" thickBot="1" x14ac:dyDescent="0.3">
      <c r="A280" s="18" t="s">
        <v>16</v>
      </c>
      <c r="B280" s="19"/>
      <c r="C280" s="20">
        <v>1226.5</v>
      </c>
      <c r="D280" s="21"/>
      <c r="E280" s="21">
        <v>1018.8</v>
      </c>
      <c r="F280" s="21"/>
      <c r="G280" s="21">
        <v>2134.36</v>
      </c>
      <c r="H280" s="21"/>
      <c r="I280" s="17">
        <f>SUM(C280+E280+G280)/3</f>
        <v>1459.8866666666665</v>
      </c>
      <c r="J280" s="17"/>
      <c r="K280" s="17">
        <f t="shared" si="26"/>
        <v>1460.9523839333333</v>
      </c>
      <c r="L280" s="17"/>
      <c r="M280" s="17">
        <f t="shared" si="24"/>
        <v>1461.7559077444967</v>
      </c>
      <c r="N280" s="17"/>
      <c r="O280" s="17">
        <f t="shared" si="25"/>
        <v>1462.5598734937562</v>
      </c>
      <c r="P280" s="17"/>
    </row>
    <row r="281" spans="1:16" ht="15.75" thickBot="1" x14ac:dyDescent="0.3">
      <c r="A281" s="22" t="s">
        <v>17</v>
      </c>
      <c r="B281" s="23"/>
      <c r="C281" s="24">
        <f>SUM(C269:D280)</f>
        <v>14877.83</v>
      </c>
      <c r="D281" s="25"/>
      <c r="E281" s="25">
        <f>SUM(E269:F280)</f>
        <v>14420.119999999999</v>
      </c>
      <c r="F281" s="25"/>
      <c r="G281" s="25">
        <f>SUM(G269:H280)</f>
        <v>23083.61</v>
      </c>
      <c r="H281" s="25"/>
      <c r="I281" s="25">
        <f>SUM(I269:J280)</f>
        <v>34405.226666666662</v>
      </c>
      <c r="J281" s="25"/>
      <c r="K281" s="25">
        <f>SUM(K269:L280)</f>
        <v>18999.999529233337</v>
      </c>
      <c r="L281" s="25"/>
      <c r="M281" s="17">
        <f t="shared" si="24"/>
        <v>19010.449528974415</v>
      </c>
      <c r="N281" s="17"/>
      <c r="O281" s="25">
        <f>SUM(O269:P280)</f>
        <v>19020.905276215348</v>
      </c>
      <c r="P281" s="27"/>
    </row>
    <row r="282" spans="1:16" ht="15.75" thickBot="1" x14ac:dyDescent="0.3">
      <c r="A282" s="48" t="s">
        <v>18</v>
      </c>
      <c r="B282" s="49"/>
      <c r="C282" s="50"/>
      <c r="D282" s="51"/>
      <c r="E282" s="47">
        <f>E281*100/C281-100</f>
        <v>-3.0764567144536556</v>
      </c>
      <c r="F282" s="47"/>
      <c r="G282" s="47">
        <f>G281*100/E281-100</f>
        <v>60.079181033167572</v>
      </c>
      <c r="H282" s="47"/>
      <c r="I282" s="47">
        <f>I281*100/G281-100</f>
        <v>49.046126956167853</v>
      </c>
      <c r="J282" s="47"/>
      <c r="K282" s="47">
        <f>K281*100/I281-100</f>
        <v>-44.775833877468983</v>
      </c>
      <c r="L282" s="47"/>
      <c r="M282" s="47">
        <v>5.5</v>
      </c>
      <c r="N282" s="47"/>
      <c r="O282" s="47">
        <v>5.5</v>
      </c>
      <c r="P282" s="47"/>
    </row>
    <row r="284" spans="1:16" x14ac:dyDescent="0.25">
      <c r="A284" s="11" t="s">
        <v>19</v>
      </c>
      <c r="B284" s="11"/>
    </row>
    <row r="285" spans="1:16" x14ac:dyDescent="0.25">
      <c r="A285" s="12" t="s">
        <v>22</v>
      </c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</row>
    <row r="286" spans="1:16" x14ac:dyDescent="0.25">
      <c r="A286" s="12" t="s">
        <v>83</v>
      </c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</row>
    <row r="287" spans="1:16" x14ac:dyDescent="0.25">
      <c r="A287" s="12" t="s">
        <v>20</v>
      </c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</row>
    <row r="288" spans="1:16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</row>
    <row r="290" spans="1:16" ht="15.75" x14ac:dyDescent="0.25">
      <c r="A290" s="44" t="s">
        <v>23</v>
      </c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</row>
    <row r="291" spans="1:16" ht="15.75" x14ac:dyDescent="0.25">
      <c r="A291" s="44" t="s">
        <v>0</v>
      </c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</row>
    <row r="293" spans="1:16" x14ac:dyDescent="0.25">
      <c r="A293" s="12" t="s">
        <v>1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</row>
    <row r="294" spans="1:16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6" x14ac:dyDescent="0.25">
      <c r="A295" s="11" t="s">
        <v>2</v>
      </c>
      <c r="B295" s="11"/>
      <c r="C295" s="11"/>
      <c r="D295" s="3"/>
      <c r="E295" s="40" t="s">
        <v>34</v>
      </c>
      <c r="F295" s="40"/>
      <c r="G295" s="40"/>
      <c r="H295" s="40"/>
      <c r="I295" s="40"/>
    </row>
    <row r="296" spans="1:16" ht="15.75" thickBot="1" x14ac:dyDescent="0.3">
      <c r="A296" s="11"/>
      <c r="B296" s="11"/>
      <c r="C296" s="11"/>
      <c r="D296" s="3"/>
      <c r="E296" s="40"/>
      <c r="F296" s="40"/>
      <c r="G296" s="40"/>
    </row>
    <row r="297" spans="1:16" x14ac:dyDescent="0.25">
      <c r="A297" s="13" t="s">
        <v>4</v>
      </c>
      <c r="B297" s="13"/>
      <c r="C297" s="13"/>
      <c r="D297" s="13"/>
      <c r="G297" s="41">
        <v>2015</v>
      </c>
      <c r="H297" s="42"/>
      <c r="I297" s="42">
        <v>2016</v>
      </c>
      <c r="J297" s="42"/>
      <c r="K297" s="42">
        <v>2017</v>
      </c>
      <c r="L297" s="43"/>
    </row>
    <row r="298" spans="1:16" ht="15.75" thickBot="1" x14ac:dyDescent="0.3">
      <c r="A298" s="13"/>
      <c r="B298" s="13"/>
      <c r="C298" s="13"/>
      <c r="D298" s="13"/>
      <c r="G298" s="39">
        <v>7.2999999999999995E-2</v>
      </c>
      <c r="H298" s="28"/>
      <c r="I298" s="28">
        <v>5.5E-2</v>
      </c>
      <c r="J298" s="28"/>
      <c r="K298" s="28">
        <v>5.5E-2</v>
      </c>
      <c r="L298" s="29"/>
    </row>
    <row r="299" spans="1:16" ht="15.75" thickBot="1" x14ac:dyDescent="0.3">
      <c r="A299" s="1"/>
      <c r="B299" s="1"/>
      <c r="C299" s="1"/>
      <c r="D299" s="1"/>
      <c r="G299" s="2"/>
      <c r="H299" s="1"/>
      <c r="I299" s="2"/>
      <c r="J299" s="1"/>
      <c r="K299" s="2"/>
      <c r="L299" s="1"/>
    </row>
    <row r="300" spans="1:16" ht="15.75" thickBot="1" x14ac:dyDescent="0.3">
      <c r="A300" s="30" t="s">
        <v>21</v>
      </c>
      <c r="B300" s="31"/>
      <c r="C300" s="32">
        <v>2011</v>
      </c>
      <c r="D300" s="32"/>
      <c r="E300" s="32">
        <v>2012</v>
      </c>
      <c r="F300" s="32"/>
      <c r="G300" s="32">
        <v>2013</v>
      </c>
      <c r="H300" s="32"/>
      <c r="I300" s="32">
        <v>2014</v>
      </c>
      <c r="J300" s="32"/>
      <c r="K300" s="32">
        <v>2015</v>
      </c>
      <c r="L300" s="32"/>
      <c r="M300" s="32">
        <v>2016</v>
      </c>
      <c r="N300" s="32"/>
      <c r="O300" s="32">
        <v>2017</v>
      </c>
      <c r="P300" s="32"/>
    </row>
    <row r="301" spans="1:16" x14ac:dyDescent="0.25">
      <c r="A301" s="33" t="s">
        <v>5</v>
      </c>
      <c r="B301" s="34"/>
      <c r="C301" s="35">
        <v>460153.37</v>
      </c>
      <c r="D301" s="36"/>
      <c r="E301" s="36">
        <v>458502.8</v>
      </c>
      <c r="F301" s="36"/>
      <c r="G301" s="36">
        <v>489260.39</v>
      </c>
      <c r="H301" s="36"/>
      <c r="I301" s="36">
        <v>635936.53</v>
      </c>
      <c r="J301" s="36"/>
      <c r="K301" s="17">
        <f t="shared" ref="K301:K312" si="27">I301*7.3%+I301</f>
        <v>682359.89669000008</v>
      </c>
      <c r="L301" s="17"/>
      <c r="M301" s="17">
        <f t="shared" ref="M301:M312" si="28">K301*5.5%+K301</f>
        <v>719889.69100795011</v>
      </c>
      <c r="N301" s="17"/>
      <c r="O301" s="17">
        <f t="shared" ref="O301:O312" si="29">M301*5.5%+M301</f>
        <v>759483.62401338737</v>
      </c>
      <c r="P301" s="17"/>
    </row>
    <row r="302" spans="1:16" x14ac:dyDescent="0.25">
      <c r="A302" s="14" t="s">
        <v>6</v>
      </c>
      <c r="B302" s="15"/>
      <c r="C302" s="16">
        <v>501452.2</v>
      </c>
      <c r="D302" s="17"/>
      <c r="E302" s="17">
        <v>554628.78</v>
      </c>
      <c r="F302" s="17"/>
      <c r="G302" s="17">
        <v>658247.52</v>
      </c>
      <c r="H302" s="17"/>
      <c r="I302" s="17">
        <v>679087.21</v>
      </c>
      <c r="J302" s="17"/>
      <c r="K302" s="17">
        <f>I302*7.3%+I302-4461.13</f>
        <v>724199.44632999995</v>
      </c>
      <c r="L302" s="17"/>
      <c r="M302" s="17">
        <f t="shared" si="28"/>
        <v>764030.41587814991</v>
      </c>
      <c r="N302" s="17"/>
      <c r="O302" s="17">
        <f t="shared" si="29"/>
        <v>806052.0887514482</v>
      </c>
      <c r="P302" s="17"/>
    </row>
    <row r="303" spans="1:16" x14ac:dyDescent="0.25">
      <c r="A303" s="14" t="s">
        <v>7</v>
      </c>
      <c r="B303" s="15"/>
      <c r="C303" s="16">
        <v>335671.7</v>
      </c>
      <c r="D303" s="17"/>
      <c r="E303" s="17">
        <v>376681.51</v>
      </c>
      <c r="F303" s="17"/>
      <c r="G303" s="17">
        <v>379101.69</v>
      </c>
      <c r="H303" s="17"/>
      <c r="I303" s="17">
        <v>402831.17</v>
      </c>
      <c r="J303" s="17"/>
      <c r="K303" s="17">
        <f t="shared" si="27"/>
        <v>432237.84540999995</v>
      </c>
      <c r="L303" s="17"/>
      <c r="M303" s="17">
        <f t="shared" si="28"/>
        <v>456010.92690754996</v>
      </c>
      <c r="N303" s="17"/>
      <c r="O303" s="17">
        <f t="shared" si="29"/>
        <v>481091.5278874652</v>
      </c>
      <c r="P303" s="17"/>
    </row>
    <row r="304" spans="1:16" x14ac:dyDescent="0.25">
      <c r="A304" s="14" t="s">
        <v>8</v>
      </c>
      <c r="B304" s="15"/>
      <c r="C304" s="16">
        <v>428976.15</v>
      </c>
      <c r="D304" s="17"/>
      <c r="E304" s="17">
        <v>474742.25</v>
      </c>
      <c r="F304" s="17"/>
      <c r="G304" s="17">
        <v>487618.73</v>
      </c>
      <c r="H304" s="17"/>
      <c r="I304" s="17">
        <v>459763.97</v>
      </c>
      <c r="J304" s="17"/>
      <c r="K304" s="17">
        <f t="shared" si="27"/>
        <v>493326.73980999994</v>
      </c>
      <c r="L304" s="17"/>
      <c r="M304" s="17">
        <f t="shared" si="28"/>
        <v>520459.71049954992</v>
      </c>
      <c r="N304" s="17"/>
      <c r="O304" s="17">
        <f t="shared" si="29"/>
        <v>549084.99457702518</v>
      </c>
      <c r="P304" s="17"/>
    </row>
    <row r="305" spans="1:16" x14ac:dyDescent="0.25">
      <c r="A305" s="14" t="s">
        <v>9</v>
      </c>
      <c r="B305" s="15"/>
      <c r="C305" s="16">
        <v>492374.86</v>
      </c>
      <c r="D305" s="17"/>
      <c r="E305" s="17">
        <v>530965.62</v>
      </c>
      <c r="F305" s="17"/>
      <c r="G305" s="17">
        <v>584469.69999999995</v>
      </c>
      <c r="H305" s="17"/>
      <c r="I305" s="17">
        <v>612692.02</v>
      </c>
      <c r="J305" s="17"/>
      <c r="K305" s="17">
        <f t="shared" si="27"/>
        <v>657418.53746000002</v>
      </c>
      <c r="L305" s="17"/>
      <c r="M305" s="17">
        <f t="shared" si="28"/>
        <v>693576.55702030007</v>
      </c>
      <c r="N305" s="17"/>
      <c r="O305" s="17">
        <f t="shared" si="29"/>
        <v>731723.26765641663</v>
      </c>
      <c r="P305" s="17"/>
    </row>
    <row r="306" spans="1:16" x14ac:dyDescent="0.25">
      <c r="A306" s="14" t="s">
        <v>10</v>
      </c>
      <c r="B306" s="15"/>
      <c r="C306" s="16">
        <v>444403</v>
      </c>
      <c r="D306" s="17"/>
      <c r="E306" s="17">
        <v>453098.96</v>
      </c>
      <c r="F306" s="17"/>
      <c r="G306" s="17">
        <v>406767.57</v>
      </c>
      <c r="H306" s="17"/>
      <c r="I306" s="17">
        <v>459479.44</v>
      </c>
      <c r="J306" s="17"/>
      <c r="K306" s="17">
        <f t="shared" si="27"/>
        <v>493021.43912</v>
      </c>
      <c r="L306" s="17"/>
      <c r="M306" s="17">
        <f t="shared" si="28"/>
        <v>520137.61827159999</v>
      </c>
      <c r="N306" s="17"/>
      <c r="O306" s="17">
        <f t="shared" si="29"/>
        <v>548745.187276538</v>
      </c>
      <c r="P306" s="17"/>
    </row>
    <row r="307" spans="1:16" x14ac:dyDescent="0.25">
      <c r="A307" s="14" t="s">
        <v>11</v>
      </c>
      <c r="B307" s="15"/>
      <c r="C307" s="16">
        <v>378042.88</v>
      </c>
      <c r="D307" s="17"/>
      <c r="E307" s="17">
        <v>338359.15</v>
      </c>
      <c r="F307" s="17"/>
      <c r="G307" s="17">
        <v>347246.76</v>
      </c>
      <c r="H307" s="17"/>
      <c r="I307" s="17">
        <v>394634.71</v>
      </c>
      <c r="J307" s="17"/>
      <c r="K307" s="17">
        <f t="shared" si="27"/>
        <v>423443.04383000004</v>
      </c>
      <c r="L307" s="17"/>
      <c r="M307" s="17">
        <f t="shared" si="28"/>
        <v>446732.41124065005</v>
      </c>
      <c r="N307" s="17"/>
      <c r="O307" s="17">
        <f t="shared" si="29"/>
        <v>471302.69385888579</v>
      </c>
      <c r="P307" s="17"/>
    </row>
    <row r="308" spans="1:16" x14ac:dyDescent="0.25">
      <c r="A308" s="14" t="s">
        <v>12</v>
      </c>
      <c r="B308" s="15"/>
      <c r="C308" s="16">
        <v>389957.99</v>
      </c>
      <c r="D308" s="17"/>
      <c r="E308" s="17">
        <v>373372.22</v>
      </c>
      <c r="F308" s="17"/>
      <c r="G308" s="17">
        <v>168771.92</v>
      </c>
      <c r="H308" s="17"/>
      <c r="I308" s="17">
        <v>479414.04</v>
      </c>
      <c r="J308" s="17"/>
      <c r="K308" s="17">
        <f t="shared" si="27"/>
        <v>514411.26491999999</v>
      </c>
      <c r="L308" s="17"/>
      <c r="M308" s="17">
        <f t="shared" si="28"/>
        <v>542703.88449059997</v>
      </c>
      <c r="N308" s="17"/>
      <c r="O308" s="17">
        <f t="shared" si="29"/>
        <v>572552.598137583</v>
      </c>
      <c r="P308" s="17"/>
    </row>
    <row r="309" spans="1:16" x14ac:dyDescent="0.25">
      <c r="A309" s="14" t="s">
        <v>13</v>
      </c>
      <c r="B309" s="15"/>
      <c r="C309" s="16">
        <v>311315.77</v>
      </c>
      <c r="D309" s="17"/>
      <c r="E309" s="17">
        <v>326695.21000000002</v>
      </c>
      <c r="F309" s="17"/>
      <c r="G309" s="17">
        <v>375760.78</v>
      </c>
      <c r="H309" s="17"/>
      <c r="I309" s="17">
        <v>420246.49</v>
      </c>
      <c r="J309" s="17"/>
      <c r="K309" s="17">
        <f t="shared" si="27"/>
        <v>450924.48376999999</v>
      </c>
      <c r="L309" s="17"/>
      <c r="M309" s="17">
        <f t="shared" si="28"/>
        <v>475725.33037734998</v>
      </c>
      <c r="N309" s="17"/>
      <c r="O309" s="17">
        <f t="shared" si="29"/>
        <v>501890.22354810423</v>
      </c>
      <c r="P309" s="17"/>
    </row>
    <row r="310" spans="1:16" x14ac:dyDescent="0.25">
      <c r="A310" s="14" t="s">
        <v>14</v>
      </c>
      <c r="B310" s="15"/>
      <c r="C310" s="16">
        <v>409202.61</v>
      </c>
      <c r="D310" s="17"/>
      <c r="E310" s="17">
        <v>346801.72</v>
      </c>
      <c r="F310" s="17"/>
      <c r="G310" s="17">
        <v>375766.56</v>
      </c>
      <c r="H310" s="17"/>
      <c r="I310" s="17">
        <f>SUM(C310+E310+G310)/3</f>
        <v>377256.96333333332</v>
      </c>
      <c r="J310" s="17"/>
      <c r="K310" s="17">
        <f t="shared" si="27"/>
        <v>404796.72165666666</v>
      </c>
      <c r="L310" s="17"/>
      <c r="M310" s="17">
        <f t="shared" si="28"/>
        <v>427060.54134778335</v>
      </c>
      <c r="N310" s="17"/>
      <c r="O310" s="17">
        <f t="shared" si="29"/>
        <v>450548.87112191145</v>
      </c>
      <c r="P310" s="17"/>
    </row>
    <row r="311" spans="1:16" x14ac:dyDescent="0.25">
      <c r="A311" s="14" t="s">
        <v>15</v>
      </c>
      <c r="B311" s="15"/>
      <c r="C311" s="16">
        <v>432338.26</v>
      </c>
      <c r="D311" s="17"/>
      <c r="E311" s="17">
        <v>468759.48</v>
      </c>
      <c r="F311" s="17"/>
      <c r="G311" s="17">
        <v>522683.65</v>
      </c>
      <c r="H311" s="17"/>
      <c r="I311" s="17">
        <f>SUM(C311+E311+G311)/3</f>
        <v>474593.79666666669</v>
      </c>
      <c r="J311" s="17"/>
      <c r="K311" s="17">
        <f t="shared" si="27"/>
        <v>509239.14382333338</v>
      </c>
      <c r="L311" s="17"/>
      <c r="M311" s="17">
        <f t="shared" si="28"/>
        <v>537247.29673361673</v>
      </c>
      <c r="N311" s="17"/>
      <c r="O311" s="17">
        <f t="shared" si="29"/>
        <v>566795.89805396565</v>
      </c>
      <c r="P311" s="17"/>
    </row>
    <row r="312" spans="1:16" ht="15.75" thickBot="1" x14ac:dyDescent="0.3">
      <c r="A312" s="18" t="s">
        <v>16</v>
      </c>
      <c r="B312" s="19"/>
      <c r="C312" s="20">
        <v>727046.65</v>
      </c>
      <c r="D312" s="21"/>
      <c r="E312" s="21">
        <v>762023.14</v>
      </c>
      <c r="F312" s="21"/>
      <c r="G312" s="21">
        <v>788529.76</v>
      </c>
      <c r="H312" s="21"/>
      <c r="I312" s="17">
        <f>SUM(C312+E312+G312)/3</f>
        <v>759199.85</v>
      </c>
      <c r="J312" s="17"/>
      <c r="K312" s="17">
        <f t="shared" si="27"/>
        <v>814621.43904999993</v>
      </c>
      <c r="L312" s="17"/>
      <c r="M312" s="17">
        <f t="shared" si="28"/>
        <v>859425.61819774995</v>
      </c>
      <c r="N312" s="17"/>
      <c r="O312" s="17">
        <f t="shared" si="29"/>
        <v>906694.02719862619</v>
      </c>
      <c r="P312" s="17"/>
    </row>
    <row r="313" spans="1:16" ht="15.75" thickBot="1" x14ac:dyDescent="0.3">
      <c r="A313" s="22" t="s">
        <v>17</v>
      </c>
      <c r="B313" s="23"/>
      <c r="C313" s="24">
        <f>SUM(C301:D312)</f>
        <v>5310935.4399999995</v>
      </c>
      <c r="D313" s="25"/>
      <c r="E313" s="25">
        <f>SUM(E301:F312)</f>
        <v>5464630.8399999989</v>
      </c>
      <c r="F313" s="25"/>
      <c r="G313" s="25">
        <f>SUM(G301:H312)</f>
        <v>5584225.0300000003</v>
      </c>
      <c r="H313" s="25"/>
      <c r="I313" s="25">
        <f>SUM(I301:J312)</f>
        <v>6155136.1899999995</v>
      </c>
      <c r="J313" s="25"/>
      <c r="K313" s="25">
        <f>SUM(K301:L312)</f>
        <v>6600000.0018700007</v>
      </c>
      <c r="L313" s="25"/>
      <c r="M313" s="25">
        <f>SUM(M301:N312)</f>
        <v>6963000.0019728495</v>
      </c>
      <c r="N313" s="25"/>
      <c r="O313" s="25">
        <f>SUM(O301:P312)</f>
        <v>7345965.0020813569</v>
      </c>
      <c r="P313" s="27"/>
    </row>
    <row r="314" spans="1:16" ht="15.75" thickBot="1" x14ac:dyDescent="0.3">
      <c r="A314" s="48" t="s">
        <v>18</v>
      </c>
      <c r="B314" s="49"/>
      <c r="C314" s="50"/>
      <c r="D314" s="51"/>
      <c r="E314" s="47">
        <f>E313*100/C313-100</f>
        <v>2.8939421639815492</v>
      </c>
      <c r="F314" s="47"/>
      <c r="G314" s="47">
        <f>G313*100/E313-100</f>
        <v>2.1885136160451282</v>
      </c>
      <c r="H314" s="47"/>
      <c r="I314" s="47">
        <f>I313*100/G313-100</f>
        <v>10.223641721687557</v>
      </c>
      <c r="J314" s="47"/>
      <c r="K314" s="47">
        <f>K313*100/I313-100</f>
        <v>7.2275218311619653</v>
      </c>
      <c r="L314" s="47"/>
      <c r="M314" s="47">
        <f>M313*100/K313-100</f>
        <v>5.4999999999999858</v>
      </c>
      <c r="N314" s="47"/>
      <c r="O314" s="47">
        <f>O313*100/M313-100</f>
        <v>5.5000000000000142</v>
      </c>
      <c r="P314" s="47"/>
    </row>
    <row r="316" spans="1:16" x14ac:dyDescent="0.25">
      <c r="A316" s="11" t="s">
        <v>19</v>
      </c>
      <c r="B316" s="11"/>
    </row>
    <row r="317" spans="1:16" x14ac:dyDescent="0.25">
      <c r="A317" s="12" t="s">
        <v>22</v>
      </c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</row>
    <row r="318" spans="1:16" x14ac:dyDescent="0.25">
      <c r="A318" s="12" t="s">
        <v>83</v>
      </c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</row>
    <row r="319" spans="1:16" x14ac:dyDescent="0.25">
      <c r="A319" s="12" t="s">
        <v>20</v>
      </c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</row>
    <row r="320" spans="1:16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</row>
    <row r="322" spans="1:16" ht="15.75" x14ac:dyDescent="0.25">
      <c r="A322" s="44" t="s">
        <v>23</v>
      </c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</row>
    <row r="323" spans="1:16" ht="15.75" x14ac:dyDescent="0.25">
      <c r="A323" s="44" t="s">
        <v>0</v>
      </c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</row>
    <row r="325" spans="1:16" x14ac:dyDescent="0.25">
      <c r="A325" s="12" t="s">
        <v>1</v>
      </c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</row>
    <row r="326" spans="1:16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6" x14ac:dyDescent="0.25">
      <c r="A327" s="11" t="s">
        <v>2</v>
      </c>
      <c r="B327" s="11"/>
      <c r="C327" s="11"/>
      <c r="D327" s="3"/>
      <c r="E327" s="40" t="s">
        <v>33</v>
      </c>
      <c r="F327" s="40"/>
      <c r="G327" s="40"/>
      <c r="H327" s="40"/>
      <c r="I327" s="40"/>
    </row>
    <row r="328" spans="1:16" ht="15.75" thickBot="1" x14ac:dyDescent="0.3">
      <c r="A328" s="11"/>
      <c r="B328" s="11"/>
      <c r="C328" s="11"/>
      <c r="D328" s="3"/>
      <c r="E328" s="40"/>
      <c r="F328" s="40"/>
      <c r="G328" s="40"/>
    </row>
    <row r="329" spans="1:16" x14ac:dyDescent="0.25">
      <c r="A329" s="13" t="s">
        <v>4</v>
      </c>
      <c r="B329" s="13"/>
      <c r="C329" s="13"/>
      <c r="D329" s="13"/>
      <c r="G329" s="41">
        <v>2015</v>
      </c>
      <c r="H329" s="42"/>
      <c r="I329" s="42">
        <v>2016</v>
      </c>
      <c r="J329" s="42"/>
      <c r="K329" s="42">
        <v>2017</v>
      </c>
      <c r="L329" s="43"/>
    </row>
    <row r="330" spans="1:16" ht="15.75" thickBot="1" x14ac:dyDescent="0.3">
      <c r="A330" s="13"/>
      <c r="B330" s="13"/>
      <c r="C330" s="13"/>
      <c r="D330" s="13"/>
      <c r="G330" s="39">
        <v>7.2999999999999995E-2</v>
      </c>
      <c r="H330" s="28"/>
      <c r="I330" s="28">
        <v>5.5E-2</v>
      </c>
      <c r="J330" s="28"/>
      <c r="K330" s="28">
        <v>5.5E-2</v>
      </c>
      <c r="L330" s="29"/>
    </row>
    <row r="331" spans="1:16" ht="15.75" thickBot="1" x14ac:dyDescent="0.3">
      <c r="A331" s="1"/>
      <c r="B331" s="1"/>
      <c r="C331" s="1"/>
      <c r="D331" s="1"/>
      <c r="G331" s="2"/>
      <c r="H331" s="1"/>
      <c r="I331" s="2"/>
      <c r="J331" s="1"/>
      <c r="K331" s="2"/>
      <c r="L331" s="1"/>
    </row>
    <row r="332" spans="1:16" ht="15.75" thickBot="1" x14ac:dyDescent="0.3">
      <c r="A332" s="30" t="s">
        <v>21</v>
      </c>
      <c r="B332" s="31"/>
      <c r="C332" s="32">
        <v>2011</v>
      </c>
      <c r="D332" s="32"/>
      <c r="E332" s="32">
        <v>2012</v>
      </c>
      <c r="F332" s="32"/>
      <c r="G332" s="32">
        <v>2013</v>
      </c>
      <c r="H332" s="32"/>
      <c r="I332" s="32">
        <v>2014</v>
      </c>
      <c r="J332" s="32"/>
      <c r="K332" s="32">
        <v>2015</v>
      </c>
      <c r="L332" s="32"/>
      <c r="M332" s="32">
        <v>2016</v>
      </c>
      <c r="N332" s="32"/>
      <c r="O332" s="32">
        <v>2017</v>
      </c>
      <c r="P332" s="32"/>
    </row>
    <row r="333" spans="1:16" x14ac:dyDescent="0.25">
      <c r="A333" s="33" t="s">
        <v>5</v>
      </c>
      <c r="B333" s="34"/>
      <c r="C333" s="35">
        <v>61.35</v>
      </c>
      <c r="D333" s="36"/>
      <c r="E333" s="36">
        <v>18.54</v>
      </c>
      <c r="F333" s="36"/>
      <c r="G333" s="36">
        <v>40.93</v>
      </c>
      <c r="H333" s="36"/>
      <c r="I333" s="36">
        <v>98.18</v>
      </c>
      <c r="J333" s="36"/>
      <c r="K333" s="17">
        <f t="shared" ref="K333:K344" si="30">I333*7.3%+I333</f>
        <v>105.34714000000001</v>
      </c>
      <c r="L333" s="17"/>
      <c r="M333" s="17">
        <f t="shared" ref="M333:M344" si="31">K333*5.5%+K333</f>
        <v>111.14123270000002</v>
      </c>
      <c r="N333" s="17"/>
      <c r="O333" s="17">
        <f t="shared" ref="O333:O344" si="32">M333*5.5%+M333</f>
        <v>117.25400049850002</v>
      </c>
      <c r="P333" s="17"/>
    </row>
    <row r="334" spans="1:16" x14ac:dyDescent="0.25">
      <c r="A334" s="14" t="s">
        <v>6</v>
      </c>
      <c r="B334" s="15"/>
      <c r="C334" s="16">
        <v>103.92</v>
      </c>
      <c r="D334" s="17"/>
      <c r="E334" s="17">
        <v>92.5</v>
      </c>
      <c r="F334" s="17"/>
      <c r="G334" s="17">
        <v>34.25</v>
      </c>
      <c r="H334" s="17"/>
      <c r="I334" s="17">
        <v>34.32</v>
      </c>
      <c r="J334" s="17"/>
      <c r="K334" s="17">
        <f t="shared" si="30"/>
        <v>36.825360000000003</v>
      </c>
      <c r="L334" s="17"/>
      <c r="M334" s="17">
        <f t="shared" si="31"/>
        <v>38.850754800000004</v>
      </c>
      <c r="N334" s="17"/>
      <c r="O334" s="17">
        <f t="shared" si="32"/>
        <v>40.987546314000006</v>
      </c>
      <c r="P334" s="17"/>
    </row>
    <row r="335" spans="1:16" x14ac:dyDescent="0.25">
      <c r="A335" s="14" t="s">
        <v>7</v>
      </c>
      <c r="B335" s="15"/>
      <c r="C335" s="16">
        <v>13.58</v>
      </c>
      <c r="D335" s="17"/>
      <c r="E335" s="17">
        <v>28.44</v>
      </c>
      <c r="F335" s="17"/>
      <c r="G335" s="17">
        <v>129.91</v>
      </c>
      <c r="H335" s="17"/>
      <c r="I335" s="17">
        <v>12.42</v>
      </c>
      <c r="J335" s="17"/>
      <c r="K335" s="17">
        <f t="shared" si="30"/>
        <v>13.32666</v>
      </c>
      <c r="L335" s="17"/>
      <c r="M335" s="17">
        <f t="shared" si="31"/>
        <v>14.0596263</v>
      </c>
      <c r="N335" s="17"/>
      <c r="O335" s="17">
        <f t="shared" si="32"/>
        <v>14.8329057465</v>
      </c>
      <c r="P335" s="17"/>
    </row>
    <row r="336" spans="1:16" x14ac:dyDescent="0.25">
      <c r="A336" s="14" t="s">
        <v>8</v>
      </c>
      <c r="B336" s="15"/>
      <c r="C336" s="16">
        <v>6.26</v>
      </c>
      <c r="D336" s="17"/>
      <c r="E336" s="17">
        <v>0</v>
      </c>
      <c r="F336" s="17"/>
      <c r="G336" s="17">
        <v>106.36</v>
      </c>
      <c r="H336" s="17"/>
      <c r="I336" s="17">
        <v>54.92</v>
      </c>
      <c r="J336" s="17"/>
      <c r="K336" s="17">
        <f t="shared" si="30"/>
        <v>58.929160000000003</v>
      </c>
      <c r="L336" s="17"/>
      <c r="M336" s="17">
        <f t="shared" si="31"/>
        <v>62.170263800000001</v>
      </c>
      <c r="N336" s="17"/>
      <c r="O336" s="17">
        <f t="shared" si="32"/>
        <v>65.589628309000005</v>
      </c>
      <c r="P336" s="17"/>
    </row>
    <row r="337" spans="1:18" x14ac:dyDescent="0.25">
      <c r="A337" s="14" t="s">
        <v>9</v>
      </c>
      <c r="B337" s="15"/>
      <c r="C337" s="16">
        <v>104.23</v>
      </c>
      <c r="D337" s="17"/>
      <c r="E337" s="17">
        <v>11.85</v>
      </c>
      <c r="F337" s="17"/>
      <c r="G337" s="17">
        <v>76.290000000000006</v>
      </c>
      <c r="H337" s="17"/>
      <c r="I337" s="17">
        <v>47.51</v>
      </c>
      <c r="J337" s="17"/>
      <c r="K337" s="17">
        <f t="shared" si="30"/>
        <v>50.978229999999996</v>
      </c>
      <c r="L337" s="17"/>
      <c r="M337" s="17">
        <f t="shared" si="31"/>
        <v>53.782032649999998</v>
      </c>
      <c r="N337" s="17"/>
      <c r="O337" s="17">
        <f t="shared" si="32"/>
        <v>56.740044445750002</v>
      </c>
      <c r="P337" s="17"/>
    </row>
    <row r="338" spans="1:18" x14ac:dyDescent="0.25">
      <c r="A338" s="14" t="s">
        <v>10</v>
      </c>
      <c r="B338" s="15"/>
      <c r="C338" s="16">
        <v>20.62</v>
      </c>
      <c r="D338" s="17"/>
      <c r="E338" s="17">
        <v>57.96</v>
      </c>
      <c r="F338" s="17"/>
      <c r="G338" s="17">
        <v>65.97</v>
      </c>
      <c r="H338" s="17"/>
      <c r="I338" s="17">
        <v>0</v>
      </c>
      <c r="J338" s="17"/>
      <c r="K338" s="17">
        <f t="shared" si="30"/>
        <v>0</v>
      </c>
      <c r="L338" s="17"/>
      <c r="M338" s="17">
        <f t="shared" si="31"/>
        <v>0</v>
      </c>
      <c r="N338" s="17"/>
      <c r="O338" s="17">
        <f t="shared" si="32"/>
        <v>0</v>
      </c>
      <c r="P338" s="17"/>
    </row>
    <row r="339" spans="1:18" x14ac:dyDescent="0.25">
      <c r="A339" s="14" t="s">
        <v>11</v>
      </c>
      <c r="B339" s="15"/>
      <c r="C339" s="16">
        <v>65.66</v>
      </c>
      <c r="D339" s="17"/>
      <c r="E339" s="17">
        <v>45.46</v>
      </c>
      <c r="F339" s="17"/>
      <c r="G339" s="17">
        <v>124.54</v>
      </c>
      <c r="H339" s="17"/>
      <c r="I339" s="17">
        <v>0</v>
      </c>
      <c r="J339" s="17"/>
      <c r="K339" s="17">
        <f t="shared" si="30"/>
        <v>0</v>
      </c>
      <c r="L339" s="17"/>
      <c r="M339" s="17">
        <f t="shared" si="31"/>
        <v>0</v>
      </c>
      <c r="N339" s="17"/>
      <c r="O339" s="17">
        <f t="shared" si="32"/>
        <v>0</v>
      </c>
      <c r="P339" s="17"/>
    </row>
    <row r="340" spans="1:18" x14ac:dyDescent="0.25">
      <c r="A340" s="14" t="s">
        <v>12</v>
      </c>
      <c r="B340" s="15"/>
      <c r="C340" s="16">
        <v>22.18</v>
      </c>
      <c r="D340" s="17"/>
      <c r="E340" s="17">
        <v>15.91</v>
      </c>
      <c r="F340" s="17"/>
      <c r="G340" s="17">
        <v>41.75</v>
      </c>
      <c r="H340" s="17"/>
      <c r="I340" s="17">
        <v>0</v>
      </c>
      <c r="J340" s="17"/>
      <c r="K340" s="17">
        <f t="shared" si="30"/>
        <v>0</v>
      </c>
      <c r="L340" s="17"/>
      <c r="M340" s="17">
        <f t="shared" si="31"/>
        <v>0</v>
      </c>
      <c r="N340" s="17"/>
      <c r="O340" s="17">
        <f t="shared" si="32"/>
        <v>0</v>
      </c>
      <c r="P340" s="17"/>
    </row>
    <row r="341" spans="1:18" x14ac:dyDescent="0.25">
      <c r="A341" s="14" t="s">
        <v>13</v>
      </c>
      <c r="B341" s="15"/>
      <c r="C341" s="16">
        <v>1645.09</v>
      </c>
      <c r="D341" s="17"/>
      <c r="E341" s="17">
        <v>1676.53</v>
      </c>
      <c r="F341" s="17"/>
      <c r="G341" s="17">
        <v>1687.71</v>
      </c>
      <c r="H341" s="17"/>
      <c r="I341" s="17">
        <v>2137.44</v>
      </c>
      <c r="J341" s="17"/>
      <c r="K341" s="17">
        <f t="shared" si="30"/>
        <v>2293.4731200000001</v>
      </c>
      <c r="L341" s="17"/>
      <c r="M341" s="17">
        <f t="shared" si="31"/>
        <v>2419.6141416</v>
      </c>
      <c r="N341" s="17"/>
      <c r="O341" s="17">
        <f t="shared" si="32"/>
        <v>2552.6929193880001</v>
      </c>
      <c r="P341" s="17"/>
    </row>
    <row r="342" spans="1:18" x14ac:dyDescent="0.25">
      <c r="A342" s="14" t="s">
        <v>14</v>
      </c>
      <c r="B342" s="15"/>
      <c r="C342" s="16">
        <v>2962.36</v>
      </c>
      <c r="D342" s="17"/>
      <c r="E342" s="17">
        <v>3017.78</v>
      </c>
      <c r="F342" s="17"/>
      <c r="G342" s="17">
        <v>3292.37</v>
      </c>
      <c r="H342" s="17"/>
      <c r="I342" s="17">
        <f>SUM(C342+E342+G342)/3</f>
        <v>3090.8366666666666</v>
      </c>
      <c r="J342" s="17"/>
      <c r="K342" s="17">
        <f>I342*7.3%+I342+144.84</f>
        <v>3461.3077433333333</v>
      </c>
      <c r="L342" s="17"/>
      <c r="M342" s="17">
        <f t="shared" si="31"/>
        <v>3651.6796692166668</v>
      </c>
      <c r="N342" s="17"/>
      <c r="O342" s="17">
        <f t="shared" si="32"/>
        <v>3852.5220510235836</v>
      </c>
      <c r="P342" s="17"/>
    </row>
    <row r="343" spans="1:18" x14ac:dyDescent="0.25">
      <c r="A343" s="14" t="s">
        <v>15</v>
      </c>
      <c r="B343" s="15"/>
      <c r="C343" s="16">
        <v>275.82</v>
      </c>
      <c r="D343" s="17"/>
      <c r="E343" s="17">
        <v>156.51</v>
      </c>
      <c r="F343" s="17"/>
      <c r="G343" s="17">
        <v>17.45</v>
      </c>
      <c r="H343" s="17"/>
      <c r="I343" s="17">
        <f>SUM(C343+E343+G343)/3</f>
        <v>149.92666666666665</v>
      </c>
      <c r="J343" s="17"/>
      <c r="K343" s="17">
        <f t="shared" si="30"/>
        <v>160.87131333333332</v>
      </c>
      <c r="L343" s="17"/>
      <c r="M343" s="17">
        <f t="shared" si="31"/>
        <v>169.71923556666664</v>
      </c>
      <c r="N343" s="17"/>
      <c r="O343" s="17">
        <f t="shared" si="32"/>
        <v>179.0537935228333</v>
      </c>
      <c r="P343" s="17"/>
    </row>
    <row r="344" spans="1:18" ht="15.75" thickBot="1" x14ac:dyDescent="0.3">
      <c r="A344" s="18" t="s">
        <v>16</v>
      </c>
      <c r="B344" s="19"/>
      <c r="C344" s="20">
        <v>305.08999999999997</v>
      </c>
      <c r="D344" s="21"/>
      <c r="E344" s="21">
        <v>549.30999999999995</v>
      </c>
      <c r="F344" s="21"/>
      <c r="G344" s="21">
        <v>37.33</v>
      </c>
      <c r="H344" s="21"/>
      <c r="I344" s="17">
        <f>SUM(C344+E344+G344)/3</f>
        <v>297.24333333333328</v>
      </c>
      <c r="J344" s="17"/>
      <c r="K344" s="17">
        <f t="shared" si="30"/>
        <v>318.9420966666666</v>
      </c>
      <c r="L344" s="17"/>
      <c r="M344" s="17">
        <f t="shared" si="31"/>
        <v>336.48391198333326</v>
      </c>
      <c r="N344" s="17"/>
      <c r="O344" s="17">
        <f t="shared" si="32"/>
        <v>354.99052714241657</v>
      </c>
      <c r="P344" s="17"/>
    </row>
    <row r="345" spans="1:18" ht="15.75" thickBot="1" x14ac:dyDescent="0.3">
      <c r="A345" s="22" t="s">
        <v>17</v>
      </c>
      <c r="B345" s="23"/>
      <c r="C345" s="24">
        <f>SUM(C333:D344)</f>
        <v>5586.16</v>
      </c>
      <c r="D345" s="25"/>
      <c r="E345" s="25">
        <f>SUM(E333:F344)</f>
        <v>5670.7900000000009</v>
      </c>
      <c r="F345" s="25"/>
      <c r="G345" s="25">
        <f>SUM(G333:H344)</f>
        <v>5654.86</v>
      </c>
      <c r="H345" s="25"/>
      <c r="I345" s="25">
        <f>SUM(I333:J344)</f>
        <v>5922.7966666666662</v>
      </c>
      <c r="J345" s="25"/>
      <c r="K345" s="25">
        <f>SUM(K333:L344)</f>
        <v>6500.0008233333328</v>
      </c>
      <c r="L345" s="25"/>
      <c r="M345" s="25">
        <f>SUM(M333:N344)</f>
        <v>6857.5008686166666</v>
      </c>
      <c r="N345" s="25"/>
      <c r="O345" s="25">
        <f>SUM(O333:P344)</f>
        <v>7234.6634163905828</v>
      </c>
      <c r="P345" s="27"/>
      <c r="R345" s="7"/>
    </row>
    <row r="346" spans="1:18" ht="15.75" thickBot="1" x14ac:dyDescent="0.3">
      <c r="A346" s="48" t="s">
        <v>18</v>
      </c>
      <c r="B346" s="49"/>
      <c r="C346" s="50"/>
      <c r="D346" s="51"/>
      <c r="E346" s="47">
        <f>E345*100/C345-100</f>
        <v>1.5149941999513317</v>
      </c>
      <c r="F346" s="47"/>
      <c r="G346" s="47">
        <f>G345*100/E345-100</f>
        <v>-0.28091324136497065</v>
      </c>
      <c r="H346" s="47"/>
      <c r="I346" s="47">
        <f>I345*100/G345-100</f>
        <v>4.7381662263374693</v>
      </c>
      <c r="J346" s="47"/>
      <c r="K346" s="47">
        <f>K345*100/I345-100</f>
        <v>9.745466359079245</v>
      </c>
      <c r="L346" s="47"/>
      <c r="M346" s="47">
        <f>M345*100/K345-100</f>
        <v>5.5</v>
      </c>
      <c r="N346" s="47"/>
      <c r="O346" s="47">
        <f>O345*100/M345-100</f>
        <v>5.5</v>
      </c>
      <c r="P346" s="47"/>
    </row>
    <row r="348" spans="1:18" x14ac:dyDescent="0.25">
      <c r="A348" s="11" t="s">
        <v>19</v>
      </c>
      <c r="B348" s="11"/>
    </row>
    <row r="349" spans="1:18" x14ac:dyDescent="0.25">
      <c r="A349" s="12" t="s">
        <v>22</v>
      </c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</row>
    <row r="350" spans="1:18" x14ac:dyDescent="0.25">
      <c r="A350" s="12" t="s">
        <v>27</v>
      </c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</row>
    <row r="351" spans="1:18" x14ac:dyDescent="0.25">
      <c r="A351" s="12" t="s">
        <v>20</v>
      </c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</row>
    <row r="352" spans="1:18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</row>
    <row r="354" spans="1:16" ht="15.75" x14ac:dyDescent="0.25">
      <c r="A354" s="44" t="s">
        <v>23</v>
      </c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</row>
    <row r="355" spans="1:16" ht="15.75" x14ac:dyDescent="0.25">
      <c r="A355" s="44" t="s">
        <v>0</v>
      </c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</row>
    <row r="357" spans="1:16" x14ac:dyDescent="0.25">
      <c r="A357" s="12" t="s">
        <v>1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</row>
    <row r="358" spans="1:16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6" x14ac:dyDescent="0.25">
      <c r="A359" s="11" t="s">
        <v>2</v>
      </c>
      <c r="B359" s="11"/>
      <c r="C359" s="11"/>
      <c r="D359" s="3"/>
      <c r="E359" s="40" t="s">
        <v>32</v>
      </c>
      <c r="F359" s="40"/>
      <c r="G359" s="40"/>
      <c r="H359" s="40"/>
      <c r="I359" s="40"/>
    </row>
    <row r="360" spans="1:16" ht="15.75" thickBot="1" x14ac:dyDescent="0.3">
      <c r="A360" s="11"/>
      <c r="B360" s="11"/>
      <c r="C360" s="11"/>
      <c r="D360" s="3"/>
      <c r="E360" s="40"/>
      <c r="F360" s="40"/>
      <c r="G360" s="40"/>
    </row>
    <row r="361" spans="1:16" x14ac:dyDescent="0.25">
      <c r="A361" s="13" t="s">
        <v>4</v>
      </c>
      <c r="B361" s="13"/>
      <c r="C361" s="13"/>
      <c r="D361" s="13"/>
      <c r="G361" s="41">
        <v>2015</v>
      </c>
      <c r="H361" s="42"/>
      <c r="I361" s="42">
        <v>2016</v>
      </c>
      <c r="J361" s="42"/>
      <c r="K361" s="42">
        <v>2017</v>
      </c>
      <c r="L361" s="43"/>
    </row>
    <row r="362" spans="1:16" ht="15.75" thickBot="1" x14ac:dyDescent="0.3">
      <c r="A362" s="13"/>
      <c r="B362" s="13"/>
      <c r="C362" s="13"/>
      <c r="D362" s="13"/>
      <c r="G362" s="39">
        <v>7.2999999999999995E-2</v>
      </c>
      <c r="H362" s="28"/>
      <c r="I362" s="28">
        <v>5.5E-2</v>
      </c>
      <c r="J362" s="28"/>
      <c r="K362" s="28">
        <v>5.5E-2</v>
      </c>
      <c r="L362" s="29"/>
    </row>
    <row r="363" spans="1:16" ht="15.75" thickBot="1" x14ac:dyDescent="0.3">
      <c r="A363" s="1"/>
      <c r="B363" s="1"/>
      <c r="C363" s="1"/>
      <c r="D363" s="1"/>
      <c r="G363" s="2"/>
      <c r="H363" s="1"/>
      <c r="I363" s="2"/>
      <c r="J363" s="1"/>
      <c r="K363" s="2"/>
      <c r="L363" s="1"/>
    </row>
    <row r="364" spans="1:16" ht="15.75" thickBot="1" x14ac:dyDescent="0.3">
      <c r="A364" s="30" t="s">
        <v>21</v>
      </c>
      <c r="B364" s="31"/>
      <c r="C364" s="32">
        <v>2011</v>
      </c>
      <c r="D364" s="32"/>
      <c r="E364" s="32">
        <v>2012</v>
      </c>
      <c r="F364" s="32"/>
      <c r="G364" s="32">
        <v>2013</v>
      </c>
      <c r="H364" s="32"/>
      <c r="I364" s="32">
        <v>2014</v>
      </c>
      <c r="J364" s="32"/>
      <c r="K364" s="32">
        <v>2015</v>
      </c>
      <c r="L364" s="32"/>
      <c r="M364" s="32">
        <v>2016</v>
      </c>
      <c r="N364" s="32"/>
      <c r="O364" s="32">
        <v>2017</v>
      </c>
      <c r="P364" s="32"/>
    </row>
    <row r="365" spans="1:16" x14ac:dyDescent="0.25">
      <c r="A365" s="33" t="s">
        <v>5</v>
      </c>
      <c r="B365" s="34"/>
      <c r="C365" s="35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8"/>
    </row>
    <row r="366" spans="1:16" x14ac:dyDescent="0.25">
      <c r="A366" s="14" t="s">
        <v>6</v>
      </c>
      <c r="B366" s="15"/>
      <c r="C366" s="16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37"/>
    </row>
    <row r="367" spans="1:16" x14ac:dyDescent="0.25">
      <c r="A367" s="14" t="s">
        <v>7</v>
      </c>
      <c r="B367" s="15"/>
      <c r="C367" s="16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37"/>
    </row>
    <row r="368" spans="1:16" x14ac:dyDescent="0.25">
      <c r="A368" s="14" t="s">
        <v>8</v>
      </c>
      <c r="B368" s="15"/>
      <c r="C368" s="16"/>
      <c r="D368" s="17"/>
      <c r="E368" s="17"/>
      <c r="F368" s="17"/>
      <c r="G368" s="17"/>
      <c r="H368" s="17"/>
      <c r="I368" s="17">
        <v>119321.89</v>
      </c>
      <c r="J368" s="17"/>
      <c r="K368" s="17"/>
      <c r="L368" s="17"/>
      <c r="M368" s="17"/>
      <c r="N368" s="17"/>
      <c r="O368" s="17"/>
      <c r="P368" s="37"/>
    </row>
    <row r="369" spans="1:16" x14ac:dyDescent="0.25">
      <c r="A369" s="14" t="s">
        <v>9</v>
      </c>
      <c r="B369" s="15"/>
      <c r="C369" s="16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37"/>
    </row>
    <row r="370" spans="1:16" x14ac:dyDescent="0.25">
      <c r="A370" s="14" t="s">
        <v>10</v>
      </c>
      <c r="B370" s="15"/>
      <c r="C370" s="16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37"/>
    </row>
    <row r="371" spans="1:16" x14ac:dyDescent="0.25">
      <c r="A371" s="14" t="s">
        <v>11</v>
      </c>
      <c r="B371" s="15"/>
      <c r="C371" s="16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37"/>
    </row>
    <row r="372" spans="1:16" x14ac:dyDescent="0.25">
      <c r="A372" s="14" t="s">
        <v>12</v>
      </c>
      <c r="B372" s="15"/>
      <c r="C372" s="16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37"/>
    </row>
    <row r="373" spans="1:16" x14ac:dyDescent="0.25">
      <c r="A373" s="14" t="s">
        <v>13</v>
      </c>
      <c r="B373" s="15"/>
      <c r="C373" s="16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37"/>
    </row>
    <row r="374" spans="1:16" x14ac:dyDescent="0.25">
      <c r="A374" s="14" t="s">
        <v>14</v>
      </c>
      <c r="B374" s="15"/>
      <c r="C374" s="16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37"/>
    </row>
    <row r="375" spans="1:16" x14ac:dyDescent="0.25">
      <c r="A375" s="14" t="s">
        <v>15</v>
      </c>
      <c r="B375" s="15"/>
      <c r="C375" s="16"/>
      <c r="D375" s="17"/>
      <c r="E375" s="17"/>
      <c r="F375" s="17"/>
      <c r="G375" s="17">
        <v>249419.24</v>
      </c>
      <c r="H375" s="17"/>
      <c r="I375" s="17"/>
      <c r="J375" s="17"/>
      <c r="K375" s="17"/>
      <c r="L375" s="17"/>
      <c r="M375" s="17"/>
      <c r="N375" s="17"/>
      <c r="O375" s="17"/>
      <c r="P375" s="37"/>
    </row>
    <row r="376" spans="1:16" ht="15.75" thickBot="1" x14ac:dyDescent="0.3">
      <c r="A376" s="18" t="s">
        <v>16</v>
      </c>
      <c r="B376" s="19"/>
      <c r="C376" s="20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52"/>
    </row>
    <row r="377" spans="1:16" ht="15.75" thickBot="1" x14ac:dyDescent="0.3">
      <c r="A377" s="22" t="s">
        <v>17</v>
      </c>
      <c r="B377" s="23"/>
      <c r="C377" s="24">
        <f>SUM(C365:D376)</f>
        <v>0</v>
      </c>
      <c r="D377" s="25"/>
      <c r="E377" s="25">
        <f>SUM(E365:F376)</f>
        <v>0</v>
      </c>
      <c r="F377" s="25"/>
      <c r="G377" s="25">
        <f>SUM(G365:H376)</f>
        <v>249419.24</v>
      </c>
      <c r="H377" s="25"/>
      <c r="I377" s="25">
        <f>SUM(I365:J376)</f>
        <v>119321.89</v>
      </c>
      <c r="J377" s="25"/>
      <c r="K377" s="25">
        <f>SUM(K365:L376)</f>
        <v>0</v>
      </c>
      <c r="L377" s="25"/>
      <c r="M377" s="25">
        <f>SUM(M365:N376)</f>
        <v>0</v>
      </c>
      <c r="N377" s="25"/>
      <c r="O377" s="25">
        <f>SUM(O365:P376)</f>
        <v>0</v>
      </c>
      <c r="P377" s="27"/>
    </row>
    <row r="379" spans="1:16" x14ac:dyDescent="0.25">
      <c r="A379" s="11" t="s">
        <v>19</v>
      </c>
      <c r="B379" s="11"/>
    </row>
    <row r="380" spans="1:16" x14ac:dyDescent="0.25">
      <c r="A380" s="12" t="s">
        <v>85</v>
      </c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</row>
    <row r="381" spans="1:16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</row>
    <row r="382" spans="1:16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</row>
    <row r="383" spans="1:16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</row>
    <row r="386" spans="1:16" ht="15.75" x14ac:dyDescent="0.25">
      <c r="A386" s="44" t="s">
        <v>23</v>
      </c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</row>
    <row r="387" spans="1:16" ht="15.75" x14ac:dyDescent="0.25">
      <c r="A387" s="44" t="s">
        <v>0</v>
      </c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</row>
    <row r="389" spans="1:16" x14ac:dyDescent="0.25">
      <c r="A389" s="12" t="s">
        <v>1</v>
      </c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</row>
    <row r="390" spans="1:16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6" x14ac:dyDescent="0.25">
      <c r="A391" s="11" t="s">
        <v>2</v>
      </c>
      <c r="B391" s="11"/>
      <c r="C391" s="11"/>
      <c r="D391" s="3"/>
      <c r="E391" s="40" t="s">
        <v>35</v>
      </c>
      <c r="F391" s="40"/>
      <c r="G391" s="40"/>
      <c r="H391" s="40"/>
      <c r="I391" s="40"/>
    </row>
    <row r="392" spans="1:16" ht="15.75" thickBot="1" x14ac:dyDescent="0.3">
      <c r="A392" s="11"/>
      <c r="B392" s="11"/>
      <c r="C392" s="11"/>
      <c r="D392" s="3"/>
      <c r="E392" s="40"/>
      <c r="F392" s="40"/>
      <c r="G392" s="40"/>
    </row>
    <row r="393" spans="1:16" x14ac:dyDescent="0.25">
      <c r="A393" s="13" t="s">
        <v>4</v>
      </c>
      <c r="B393" s="13"/>
      <c r="C393" s="13"/>
      <c r="D393" s="13"/>
      <c r="G393" s="41">
        <v>2015</v>
      </c>
      <c r="H393" s="42"/>
      <c r="I393" s="42">
        <v>2016</v>
      </c>
      <c r="J393" s="42"/>
      <c r="K393" s="42">
        <v>2017</v>
      </c>
      <c r="L393" s="43"/>
    </row>
    <row r="394" spans="1:16" ht="15.75" thickBot="1" x14ac:dyDescent="0.3">
      <c r="A394" s="13"/>
      <c r="B394" s="13"/>
      <c r="C394" s="13"/>
      <c r="D394" s="13"/>
      <c r="G394" s="39">
        <v>7.2999999999999995E-2</v>
      </c>
      <c r="H394" s="28"/>
      <c r="I394" s="28">
        <v>5.5E-2</v>
      </c>
      <c r="J394" s="28"/>
      <c r="K394" s="28">
        <v>5.5E-2</v>
      </c>
      <c r="L394" s="29"/>
    </row>
    <row r="395" spans="1:16" ht="15.75" thickBot="1" x14ac:dyDescent="0.3">
      <c r="A395" s="1"/>
      <c r="B395" s="1"/>
      <c r="C395" s="1"/>
      <c r="D395" s="1"/>
      <c r="G395" s="2"/>
      <c r="H395" s="1"/>
      <c r="I395" s="2"/>
      <c r="J395" s="1"/>
      <c r="K395" s="2"/>
      <c r="L395" s="1"/>
    </row>
    <row r="396" spans="1:16" ht="15.75" thickBot="1" x14ac:dyDescent="0.3">
      <c r="A396" s="30" t="s">
        <v>21</v>
      </c>
      <c r="B396" s="31"/>
      <c r="C396" s="32">
        <v>2011</v>
      </c>
      <c r="D396" s="32"/>
      <c r="E396" s="32">
        <v>2012</v>
      </c>
      <c r="F396" s="32"/>
      <c r="G396" s="32">
        <v>2013</v>
      </c>
      <c r="H396" s="32"/>
      <c r="I396" s="32">
        <v>2014</v>
      </c>
      <c r="J396" s="32"/>
      <c r="K396" s="32">
        <v>2015</v>
      </c>
      <c r="L396" s="32"/>
      <c r="M396" s="32">
        <v>2016</v>
      </c>
      <c r="N396" s="32"/>
      <c r="O396" s="32">
        <v>2017</v>
      </c>
      <c r="P396" s="32"/>
    </row>
    <row r="397" spans="1:16" x14ac:dyDescent="0.25">
      <c r="A397" s="33" t="s">
        <v>5</v>
      </c>
      <c r="B397" s="34"/>
      <c r="C397" s="35">
        <v>4501.82</v>
      </c>
      <c r="D397" s="36"/>
      <c r="E397" s="36">
        <v>6419.45</v>
      </c>
      <c r="F397" s="36"/>
      <c r="G397" s="36">
        <v>6864.66</v>
      </c>
      <c r="H397" s="36"/>
      <c r="I397" s="36">
        <v>31621.89</v>
      </c>
      <c r="J397" s="36"/>
      <c r="K397" s="17">
        <f t="shared" ref="K397:K408" si="33">I397*7.3%+I397</f>
        <v>33930.287969999998</v>
      </c>
      <c r="L397" s="17"/>
      <c r="M397" s="17">
        <f t="shared" ref="M397:M408" si="34">K397*5.5%+K397</f>
        <v>35796.453808349994</v>
      </c>
      <c r="N397" s="17"/>
      <c r="O397" s="17">
        <f t="shared" ref="O397:O408" si="35">M397*5.5%+M397</f>
        <v>37765.258767809246</v>
      </c>
      <c r="P397" s="17"/>
    </row>
    <row r="398" spans="1:16" x14ac:dyDescent="0.25">
      <c r="A398" s="14" t="s">
        <v>6</v>
      </c>
      <c r="B398" s="15"/>
      <c r="C398" s="16">
        <v>5085.13</v>
      </c>
      <c r="D398" s="17"/>
      <c r="E398" s="17">
        <v>6872.65</v>
      </c>
      <c r="F398" s="17"/>
      <c r="G398" s="17">
        <v>7277.89</v>
      </c>
      <c r="H398" s="17"/>
      <c r="I398" s="17">
        <v>0</v>
      </c>
      <c r="J398" s="17"/>
      <c r="K398" s="17">
        <f t="shared" si="33"/>
        <v>0</v>
      </c>
      <c r="L398" s="17"/>
      <c r="M398" s="17">
        <f t="shared" si="34"/>
        <v>0</v>
      </c>
      <c r="N398" s="17"/>
      <c r="O398" s="17">
        <f t="shared" si="35"/>
        <v>0</v>
      </c>
      <c r="P398" s="17"/>
    </row>
    <row r="399" spans="1:16" x14ac:dyDescent="0.25">
      <c r="A399" s="14" t="s">
        <v>7</v>
      </c>
      <c r="B399" s="15"/>
      <c r="C399" s="16">
        <v>5165.1899999999996</v>
      </c>
      <c r="D399" s="17"/>
      <c r="E399" s="17">
        <v>6969.71</v>
      </c>
      <c r="F399" s="17"/>
      <c r="G399" s="17">
        <v>7209.7</v>
      </c>
      <c r="H399" s="17"/>
      <c r="I399" s="17">
        <v>8163.42</v>
      </c>
      <c r="J399" s="17"/>
      <c r="K399" s="17">
        <f t="shared" si="33"/>
        <v>8759.3496599999999</v>
      </c>
      <c r="L399" s="17"/>
      <c r="M399" s="17">
        <f t="shared" si="34"/>
        <v>9241.1138912999995</v>
      </c>
      <c r="N399" s="17"/>
      <c r="O399" s="17">
        <f t="shared" si="35"/>
        <v>9749.3751553214988</v>
      </c>
      <c r="P399" s="17"/>
    </row>
    <row r="400" spans="1:16" x14ac:dyDescent="0.25">
      <c r="A400" s="14" t="s">
        <v>8</v>
      </c>
      <c r="B400" s="15"/>
      <c r="C400" s="16">
        <v>4801.1499999999996</v>
      </c>
      <c r="D400" s="17"/>
      <c r="E400" s="17">
        <v>6484.11</v>
      </c>
      <c r="F400" s="17"/>
      <c r="G400" s="17">
        <v>5818.22</v>
      </c>
      <c r="H400" s="17"/>
      <c r="I400" s="17">
        <v>0</v>
      </c>
      <c r="J400" s="17"/>
      <c r="K400" s="17">
        <f t="shared" si="33"/>
        <v>0</v>
      </c>
      <c r="L400" s="17"/>
      <c r="M400" s="17">
        <f t="shared" si="34"/>
        <v>0</v>
      </c>
      <c r="N400" s="17"/>
      <c r="O400" s="17">
        <f t="shared" si="35"/>
        <v>0</v>
      </c>
      <c r="P400" s="17"/>
    </row>
    <row r="401" spans="1:18" x14ac:dyDescent="0.25">
      <c r="A401" s="14" t="s">
        <v>9</v>
      </c>
      <c r="B401" s="15"/>
      <c r="C401" s="16">
        <v>0</v>
      </c>
      <c r="D401" s="17"/>
      <c r="E401" s="17">
        <v>7085.36</v>
      </c>
      <c r="F401" s="17"/>
      <c r="G401" s="17">
        <v>6277.8</v>
      </c>
      <c r="H401" s="17"/>
      <c r="I401" s="17">
        <v>7404.83</v>
      </c>
      <c r="J401" s="17"/>
      <c r="K401" s="17">
        <f t="shared" si="33"/>
        <v>7945.3825900000002</v>
      </c>
      <c r="L401" s="17"/>
      <c r="M401" s="17">
        <f t="shared" si="34"/>
        <v>8382.3786324499997</v>
      </c>
      <c r="N401" s="17"/>
      <c r="O401" s="17">
        <f t="shared" si="35"/>
        <v>8843.4094572347494</v>
      </c>
      <c r="P401" s="17"/>
    </row>
    <row r="402" spans="1:18" x14ac:dyDescent="0.25">
      <c r="A402" s="14" t="s">
        <v>10</v>
      </c>
      <c r="B402" s="15"/>
      <c r="C402" s="16">
        <v>11514.89</v>
      </c>
      <c r="D402" s="17"/>
      <c r="E402" s="17">
        <v>6734.79</v>
      </c>
      <c r="F402" s="17"/>
      <c r="G402" s="17">
        <v>6337.7</v>
      </c>
      <c r="H402" s="17"/>
      <c r="I402" s="17">
        <v>0</v>
      </c>
      <c r="J402" s="17"/>
      <c r="K402" s="17">
        <f t="shared" si="33"/>
        <v>0</v>
      </c>
      <c r="L402" s="17"/>
      <c r="M402" s="17">
        <f t="shared" si="34"/>
        <v>0</v>
      </c>
      <c r="N402" s="17"/>
      <c r="O402" s="17">
        <f t="shared" si="35"/>
        <v>0</v>
      </c>
      <c r="P402" s="17"/>
    </row>
    <row r="403" spans="1:18" x14ac:dyDescent="0.25">
      <c r="A403" s="14" t="s">
        <v>11</v>
      </c>
      <c r="B403" s="15"/>
      <c r="C403" s="16">
        <v>6010.31</v>
      </c>
      <c r="D403" s="17"/>
      <c r="E403" s="17">
        <v>7125.68</v>
      </c>
      <c r="F403" s="17"/>
      <c r="G403" s="17">
        <v>6384.84</v>
      </c>
      <c r="H403" s="17"/>
      <c r="I403" s="17">
        <v>23335.31</v>
      </c>
      <c r="J403" s="17"/>
      <c r="K403" s="17">
        <f>I403*7.3%+I403+182.11</f>
        <v>25220.897630000003</v>
      </c>
      <c r="L403" s="17"/>
      <c r="M403" s="17">
        <f t="shared" si="34"/>
        <v>26608.046999650003</v>
      </c>
      <c r="N403" s="17"/>
      <c r="O403" s="17">
        <f t="shared" si="35"/>
        <v>28071.489584630752</v>
      </c>
      <c r="P403" s="17"/>
    </row>
    <row r="404" spans="1:18" x14ac:dyDescent="0.25">
      <c r="A404" s="14" t="s">
        <v>12</v>
      </c>
      <c r="B404" s="15"/>
      <c r="C404" s="16">
        <v>5774.05</v>
      </c>
      <c r="D404" s="17"/>
      <c r="E404" s="17">
        <v>6188.54</v>
      </c>
      <c r="F404" s="17"/>
      <c r="G404" s="17">
        <v>6914.72</v>
      </c>
      <c r="H404" s="17"/>
      <c r="I404" s="17">
        <v>7949.39</v>
      </c>
      <c r="J404" s="17"/>
      <c r="K404" s="17">
        <f t="shared" si="33"/>
        <v>8529.6954700000006</v>
      </c>
      <c r="L404" s="17"/>
      <c r="M404" s="17">
        <f t="shared" si="34"/>
        <v>8998.8287208500005</v>
      </c>
      <c r="N404" s="17"/>
      <c r="O404" s="17">
        <f t="shared" si="35"/>
        <v>9493.7643004967504</v>
      </c>
      <c r="P404" s="17"/>
    </row>
    <row r="405" spans="1:18" x14ac:dyDescent="0.25">
      <c r="A405" s="14" t="s">
        <v>13</v>
      </c>
      <c r="B405" s="15"/>
      <c r="C405" s="16">
        <v>5735.12</v>
      </c>
      <c r="D405" s="17"/>
      <c r="E405" s="17">
        <v>6394.42</v>
      </c>
      <c r="F405" s="17"/>
      <c r="G405" s="17">
        <v>7294.11</v>
      </c>
      <c r="H405" s="17"/>
      <c r="I405" s="17">
        <v>8119.74</v>
      </c>
      <c r="J405" s="17"/>
      <c r="K405" s="17">
        <f t="shared" si="33"/>
        <v>8712.4810199999993</v>
      </c>
      <c r="L405" s="17"/>
      <c r="M405" s="17">
        <f t="shared" si="34"/>
        <v>9191.6674760999995</v>
      </c>
      <c r="N405" s="17"/>
      <c r="O405" s="17">
        <f t="shared" si="35"/>
        <v>9697.2091872854999</v>
      </c>
      <c r="P405" s="17"/>
    </row>
    <row r="406" spans="1:18" x14ac:dyDescent="0.25">
      <c r="A406" s="14" t="s">
        <v>14</v>
      </c>
      <c r="B406" s="15"/>
      <c r="C406" s="16">
        <v>5654.46</v>
      </c>
      <c r="D406" s="17"/>
      <c r="E406" s="17">
        <v>6842.85</v>
      </c>
      <c r="F406" s="17"/>
      <c r="G406" s="17">
        <v>7830.96</v>
      </c>
      <c r="H406" s="17"/>
      <c r="I406" s="17">
        <f>SUM(C406+E406+G406)/3</f>
        <v>6776.09</v>
      </c>
      <c r="J406" s="17"/>
      <c r="K406" s="17">
        <f t="shared" si="33"/>
        <v>7270.7445699999998</v>
      </c>
      <c r="L406" s="17"/>
      <c r="M406" s="17">
        <f t="shared" si="34"/>
        <v>7670.6355213500001</v>
      </c>
      <c r="N406" s="17"/>
      <c r="O406" s="17">
        <f t="shared" si="35"/>
        <v>8092.5204750242501</v>
      </c>
      <c r="P406" s="17"/>
    </row>
    <row r="407" spans="1:18" x14ac:dyDescent="0.25">
      <c r="A407" s="14" t="s">
        <v>15</v>
      </c>
      <c r="B407" s="15"/>
      <c r="C407" s="16">
        <v>6134.85</v>
      </c>
      <c r="D407" s="17"/>
      <c r="E407" s="17">
        <v>6303.22</v>
      </c>
      <c r="F407" s="17"/>
      <c r="G407" s="17">
        <v>7759.07</v>
      </c>
      <c r="H407" s="17"/>
      <c r="I407" s="17">
        <f>SUM(C407+E407+G407)/3</f>
        <v>6732.38</v>
      </c>
      <c r="J407" s="17"/>
      <c r="K407" s="17">
        <f t="shared" si="33"/>
        <v>7223.8437400000003</v>
      </c>
      <c r="L407" s="17"/>
      <c r="M407" s="17">
        <f t="shared" si="34"/>
        <v>7621.1551457000005</v>
      </c>
      <c r="N407" s="17"/>
      <c r="O407" s="17">
        <f t="shared" si="35"/>
        <v>8040.318678713501</v>
      </c>
      <c r="P407" s="17"/>
    </row>
    <row r="408" spans="1:18" ht="15.75" thickBot="1" x14ac:dyDescent="0.3">
      <c r="A408" s="18" t="s">
        <v>16</v>
      </c>
      <c r="B408" s="19"/>
      <c r="C408" s="20">
        <v>6266.74</v>
      </c>
      <c r="D408" s="21"/>
      <c r="E408" s="21">
        <v>6988.7</v>
      </c>
      <c r="F408" s="21"/>
      <c r="G408" s="21">
        <v>7454.67</v>
      </c>
      <c r="H408" s="21"/>
      <c r="I408" s="17">
        <f>SUM(C408+E408+G408)/3</f>
        <v>6903.37</v>
      </c>
      <c r="J408" s="17"/>
      <c r="K408" s="17">
        <f t="shared" si="33"/>
        <v>7407.3160099999996</v>
      </c>
      <c r="L408" s="17"/>
      <c r="M408" s="17">
        <f t="shared" si="34"/>
        <v>7814.7183905499996</v>
      </c>
      <c r="N408" s="17"/>
      <c r="O408" s="17">
        <f t="shared" si="35"/>
        <v>8244.5279020302496</v>
      </c>
      <c r="P408" s="17"/>
    </row>
    <row r="409" spans="1:18" ht="15.75" thickBot="1" x14ac:dyDescent="0.3">
      <c r="A409" s="22" t="s">
        <v>17</v>
      </c>
      <c r="B409" s="23"/>
      <c r="C409" s="24">
        <f>SUM(C397:D408)</f>
        <v>66643.710000000006</v>
      </c>
      <c r="D409" s="25"/>
      <c r="E409" s="25">
        <f>SUM(E397:F408)</f>
        <v>80409.48</v>
      </c>
      <c r="F409" s="25"/>
      <c r="G409" s="25">
        <f>SUM(G397:H408)</f>
        <v>83424.340000000011</v>
      </c>
      <c r="H409" s="25"/>
      <c r="I409" s="25">
        <f>SUM(I397:J408)</f>
        <v>107006.42</v>
      </c>
      <c r="J409" s="25"/>
      <c r="K409" s="25">
        <f>SUM(K397:L408)</f>
        <v>114999.99866</v>
      </c>
      <c r="L409" s="25"/>
      <c r="M409" s="25">
        <f>SUM(M397:N408)</f>
        <v>121324.9985863</v>
      </c>
      <c r="N409" s="25"/>
      <c r="O409" s="25">
        <f>SUM(O397:P408)</f>
        <v>127997.8735085465</v>
      </c>
      <c r="P409" s="27"/>
    </row>
    <row r="410" spans="1:18" ht="15.75" thickBot="1" x14ac:dyDescent="0.3">
      <c r="A410" s="48" t="s">
        <v>18</v>
      </c>
      <c r="B410" s="49"/>
      <c r="C410" s="50"/>
      <c r="D410" s="51"/>
      <c r="E410" s="47">
        <f>E409*100/C409-100</f>
        <v>20.655767813646619</v>
      </c>
      <c r="F410" s="47"/>
      <c r="G410" s="47">
        <f>G409*100/E409-100</f>
        <v>3.7493837791265605</v>
      </c>
      <c r="H410" s="47"/>
      <c r="I410" s="47">
        <f>I409*100/G409-100</f>
        <v>28.267625491553162</v>
      </c>
      <c r="J410" s="47"/>
      <c r="K410" s="47">
        <f>K409*100/I409-100</f>
        <v>7.4701860505192172</v>
      </c>
      <c r="L410" s="47"/>
      <c r="M410" s="47">
        <f>M409*100/K409-100</f>
        <v>5.5</v>
      </c>
      <c r="N410" s="47"/>
      <c r="O410" s="47">
        <f>O409*100/M409-100</f>
        <v>5.5</v>
      </c>
      <c r="P410" s="47"/>
      <c r="R410" s="7"/>
    </row>
    <row r="412" spans="1:18" x14ac:dyDescent="0.25">
      <c r="A412" s="11" t="s">
        <v>19</v>
      </c>
      <c r="B412" s="11"/>
    </row>
    <row r="413" spans="1:18" x14ac:dyDescent="0.25">
      <c r="A413" s="12" t="s">
        <v>22</v>
      </c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</row>
    <row r="414" spans="1:18" x14ac:dyDescent="0.25">
      <c r="A414" s="12" t="s">
        <v>83</v>
      </c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</row>
    <row r="415" spans="1:18" x14ac:dyDescent="0.25">
      <c r="A415" s="12" t="s">
        <v>20</v>
      </c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</row>
    <row r="416" spans="1:18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</row>
    <row r="417" spans="1:16" ht="15.75" x14ac:dyDescent="0.25">
      <c r="A417" s="44" t="s">
        <v>23</v>
      </c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</row>
    <row r="418" spans="1:16" ht="15.75" x14ac:dyDescent="0.25">
      <c r="A418" s="44" t="s">
        <v>0</v>
      </c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</row>
    <row r="420" spans="1:16" x14ac:dyDescent="0.25">
      <c r="A420" s="12" t="s">
        <v>1</v>
      </c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</row>
    <row r="421" spans="1:16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6" x14ac:dyDescent="0.25">
      <c r="A422" s="11" t="s">
        <v>2</v>
      </c>
      <c r="B422" s="11"/>
      <c r="C422" s="11"/>
      <c r="D422" s="3"/>
      <c r="E422" s="40" t="s">
        <v>36</v>
      </c>
      <c r="F422" s="40"/>
      <c r="G422" s="40"/>
      <c r="H422" s="40"/>
      <c r="I422" s="40"/>
    </row>
    <row r="423" spans="1:16" ht="15.75" thickBot="1" x14ac:dyDescent="0.3">
      <c r="A423" s="11"/>
      <c r="B423" s="11"/>
      <c r="C423" s="11"/>
      <c r="D423" s="3"/>
      <c r="E423" s="40"/>
      <c r="F423" s="40"/>
      <c r="G423" s="40"/>
    </row>
    <row r="424" spans="1:16" x14ac:dyDescent="0.25">
      <c r="A424" s="13" t="s">
        <v>4</v>
      </c>
      <c r="B424" s="13"/>
      <c r="C424" s="13"/>
      <c r="D424" s="13"/>
      <c r="G424" s="41">
        <v>2015</v>
      </c>
      <c r="H424" s="42"/>
      <c r="I424" s="42">
        <v>2016</v>
      </c>
      <c r="J424" s="42"/>
      <c r="K424" s="42">
        <v>2017</v>
      </c>
      <c r="L424" s="43"/>
    </row>
    <row r="425" spans="1:16" ht="15.75" thickBot="1" x14ac:dyDescent="0.3">
      <c r="A425" s="13"/>
      <c r="B425" s="13"/>
      <c r="C425" s="13"/>
      <c r="D425" s="13"/>
      <c r="G425" s="39">
        <v>7.2999999999999995E-2</v>
      </c>
      <c r="H425" s="28"/>
      <c r="I425" s="28">
        <v>5.5E-2</v>
      </c>
      <c r="J425" s="28"/>
      <c r="K425" s="28">
        <v>5.5E-2</v>
      </c>
      <c r="L425" s="29"/>
    </row>
    <row r="426" spans="1:16" ht="15.75" thickBot="1" x14ac:dyDescent="0.3">
      <c r="A426" s="1"/>
      <c r="B426" s="1"/>
      <c r="C426" s="1"/>
      <c r="D426" s="1"/>
      <c r="G426" s="2"/>
      <c r="H426" s="1"/>
      <c r="I426" s="2"/>
      <c r="J426" s="1"/>
      <c r="K426" s="2"/>
      <c r="L426" s="1"/>
    </row>
    <row r="427" spans="1:16" ht="15.75" thickBot="1" x14ac:dyDescent="0.3">
      <c r="A427" s="30" t="s">
        <v>21</v>
      </c>
      <c r="B427" s="31"/>
      <c r="C427" s="32">
        <v>2011</v>
      </c>
      <c r="D427" s="32"/>
      <c r="E427" s="32">
        <v>2012</v>
      </c>
      <c r="F427" s="32"/>
      <c r="G427" s="32">
        <v>2013</v>
      </c>
      <c r="H427" s="32"/>
      <c r="I427" s="32">
        <v>2014</v>
      </c>
      <c r="J427" s="32"/>
      <c r="K427" s="32">
        <v>2015</v>
      </c>
      <c r="L427" s="32"/>
      <c r="M427" s="32">
        <v>2016</v>
      </c>
      <c r="N427" s="32"/>
      <c r="O427" s="32">
        <v>2017</v>
      </c>
      <c r="P427" s="32"/>
    </row>
    <row r="428" spans="1:16" x14ac:dyDescent="0.25">
      <c r="A428" s="33" t="s">
        <v>5</v>
      </c>
      <c r="B428" s="34"/>
      <c r="C428" s="35">
        <v>41082.959999999999</v>
      </c>
      <c r="D428" s="36"/>
      <c r="E428" s="36">
        <v>26388.17</v>
      </c>
      <c r="F428" s="36"/>
      <c r="G428" s="36">
        <v>65442.73</v>
      </c>
      <c r="H428" s="36"/>
      <c r="I428" s="36">
        <v>70337.17</v>
      </c>
      <c r="J428" s="36"/>
      <c r="K428" s="17">
        <f t="shared" ref="K428:K439" si="36">I428*7.3%+I428</f>
        <v>75471.783410000004</v>
      </c>
      <c r="L428" s="17"/>
      <c r="M428" s="17">
        <f t="shared" ref="M428:M439" si="37">K428*5.5%+K428</f>
        <v>79622.731497550005</v>
      </c>
      <c r="N428" s="17"/>
      <c r="O428" s="17">
        <f t="shared" ref="O428:O439" si="38">M428*5.5%+M428</f>
        <v>84001.981729915249</v>
      </c>
      <c r="P428" s="17"/>
    </row>
    <row r="429" spans="1:16" x14ac:dyDescent="0.25">
      <c r="A429" s="14" t="s">
        <v>6</v>
      </c>
      <c r="B429" s="15"/>
      <c r="C429" s="16">
        <v>198261.04</v>
      </c>
      <c r="D429" s="17"/>
      <c r="E429" s="17">
        <v>13427.75</v>
      </c>
      <c r="F429" s="17"/>
      <c r="G429" s="17">
        <v>78985.149999999994</v>
      </c>
      <c r="H429" s="17"/>
      <c r="I429" s="17">
        <v>43662.82</v>
      </c>
      <c r="J429" s="17"/>
      <c r="K429" s="17">
        <f t="shared" si="36"/>
        <v>46850.205860000002</v>
      </c>
      <c r="L429" s="17"/>
      <c r="M429" s="17">
        <f t="shared" si="37"/>
        <v>49426.967182300003</v>
      </c>
      <c r="N429" s="17"/>
      <c r="O429" s="17">
        <f t="shared" si="38"/>
        <v>52145.450377326502</v>
      </c>
      <c r="P429" s="17"/>
    </row>
    <row r="430" spans="1:16" x14ac:dyDescent="0.25">
      <c r="A430" s="14" t="s">
        <v>7</v>
      </c>
      <c r="B430" s="15"/>
      <c r="C430" s="16">
        <v>22012.73</v>
      </c>
      <c r="D430" s="17"/>
      <c r="E430" s="17">
        <v>50024.69</v>
      </c>
      <c r="F430" s="17"/>
      <c r="G430" s="17">
        <v>77297.820000000007</v>
      </c>
      <c r="H430" s="17"/>
      <c r="I430" s="17">
        <v>10323.69</v>
      </c>
      <c r="J430" s="17"/>
      <c r="K430" s="17">
        <f t="shared" si="36"/>
        <v>11077.319370000001</v>
      </c>
      <c r="L430" s="17"/>
      <c r="M430" s="17">
        <f t="shared" si="37"/>
        <v>11686.571935350001</v>
      </c>
      <c r="N430" s="17"/>
      <c r="O430" s="17">
        <f t="shared" si="38"/>
        <v>12329.333391794251</v>
      </c>
      <c r="P430" s="17"/>
    </row>
    <row r="431" spans="1:16" x14ac:dyDescent="0.25">
      <c r="A431" s="14" t="s">
        <v>8</v>
      </c>
      <c r="B431" s="15"/>
      <c r="C431" s="16">
        <v>20309.98</v>
      </c>
      <c r="D431" s="17"/>
      <c r="E431" s="17">
        <v>62025.98</v>
      </c>
      <c r="F431" s="17"/>
      <c r="G431" s="17">
        <v>48165.5</v>
      </c>
      <c r="H431" s="17"/>
      <c r="I431" s="17">
        <v>108486.36</v>
      </c>
      <c r="J431" s="17"/>
      <c r="K431" s="17">
        <f>I431*7.3%+I431-248.78</f>
        <v>116157.08428</v>
      </c>
      <c r="L431" s="17"/>
      <c r="M431" s="17">
        <f t="shared" si="37"/>
        <v>122545.7239154</v>
      </c>
      <c r="N431" s="17"/>
      <c r="O431" s="17">
        <f t="shared" si="38"/>
        <v>129285.73873074699</v>
      </c>
      <c r="P431" s="17"/>
    </row>
    <row r="432" spans="1:16" x14ac:dyDescent="0.25">
      <c r="A432" s="14" t="s">
        <v>9</v>
      </c>
      <c r="B432" s="15"/>
      <c r="C432" s="16">
        <v>44834.73</v>
      </c>
      <c r="D432" s="17"/>
      <c r="E432" s="17">
        <v>50459.61</v>
      </c>
      <c r="F432" s="17"/>
      <c r="G432" s="17">
        <v>93013.46</v>
      </c>
      <c r="H432" s="17"/>
      <c r="I432" s="17">
        <v>39356.879999999997</v>
      </c>
      <c r="J432" s="17"/>
      <c r="K432" s="17">
        <f t="shared" si="36"/>
        <v>42229.932239999995</v>
      </c>
      <c r="L432" s="17"/>
      <c r="M432" s="17">
        <f t="shared" si="37"/>
        <v>44552.578513199995</v>
      </c>
      <c r="N432" s="17"/>
      <c r="O432" s="17">
        <f t="shared" si="38"/>
        <v>47002.970331425997</v>
      </c>
      <c r="P432" s="17"/>
    </row>
    <row r="433" spans="1:16" x14ac:dyDescent="0.25">
      <c r="A433" s="14" t="s">
        <v>10</v>
      </c>
      <c r="B433" s="15"/>
      <c r="C433" s="16">
        <v>44533.98</v>
      </c>
      <c r="D433" s="17"/>
      <c r="E433" s="17">
        <v>44446.75</v>
      </c>
      <c r="F433" s="17"/>
      <c r="G433" s="17">
        <v>3441.23</v>
      </c>
      <c r="H433" s="17"/>
      <c r="I433" s="17">
        <v>34857.99</v>
      </c>
      <c r="J433" s="17"/>
      <c r="K433" s="17">
        <f t="shared" si="36"/>
        <v>37402.623269999996</v>
      </c>
      <c r="L433" s="17"/>
      <c r="M433" s="17">
        <f t="shared" si="37"/>
        <v>39459.767549849996</v>
      </c>
      <c r="N433" s="17"/>
      <c r="O433" s="17">
        <f t="shared" si="38"/>
        <v>41630.054765091743</v>
      </c>
      <c r="P433" s="17"/>
    </row>
    <row r="434" spans="1:16" x14ac:dyDescent="0.25">
      <c r="A434" s="14" t="s">
        <v>11</v>
      </c>
      <c r="B434" s="15"/>
      <c r="C434" s="16">
        <v>38229.26</v>
      </c>
      <c r="D434" s="17"/>
      <c r="E434" s="17">
        <v>71304.509999999995</v>
      </c>
      <c r="F434" s="17"/>
      <c r="G434" s="17">
        <v>41406.730000000003</v>
      </c>
      <c r="H434" s="17"/>
      <c r="I434" s="17">
        <v>79764.539999999994</v>
      </c>
      <c r="J434" s="17"/>
      <c r="K434" s="17">
        <f t="shared" si="36"/>
        <v>85587.351419999992</v>
      </c>
      <c r="L434" s="17"/>
      <c r="M434" s="17">
        <f t="shared" si="37"/>
        <v>90294.655748099991</v>
      </c>
      <c r="N434" s="17"/>
      <c r="O434" s="17">
        <f t="shared" si="38"/>
        <v>95260.861814245494</v>
      </c>
      <c r="P434" s="17"/>
    </row>
    <row r="435" spans="1:16" x14ac:dyDescent="0.25">
      <c r="A435" s="14" t="s">
        <v>12</v>
      </c>
      <c r="B435" s="15"/>
      <c r="C435" s="16">
        <v>53175.75</v>
      </c>
      <c r="D435" s="17"/>
      <c r="E435" s="17">
        <v>33993.980000000003</v>
      </c>
      <c r="F435" s="17"/>
      <c r="G435" s="17">
        <v>48021.65</v>
      </c>
      <c r="H435" s="17"/>
      <c r="I435" s="17">
        <v>62534.05</v>
      </c>
      <c r="J435" s="17"/>
      <c r="K435" s="17">
        <f t="shared" si="36"/>
        <v>67099.035650000005</v>
      </c>
      <c r="L435" s="17"/>
      <c r="M435" s="17">
        <f t="shared" si="37"/>
        <v>70789.482610750012</v>
      </c>
      <c r="N435" s="17"/>
      <c r="O435" s="17">
        <f t="shared" si="38"/>
        <v>74682.90415434126</v>
      </c>
      <c r="P435" s="17"/>
    </row>
    <row r="436" spans="1:16" x14ac:dyDescent="0.25">
      <c r="A436" s="14" t="s">
        <v>13</v>
      </c>
      <c r="B436" s="15"/>
      <c r="C436" s="16">
        <v>44424.71</v>
      </c>
      <c r="D436" s="17"/>
      <c r="E436" s="17">
        <v>32316.73</v>
      </c>
      <c r="F436" s="17"/>
      <c r="G436" s="17">
        <v>43298.400000000001</v>
      </c>
      <c r="H436" s="17"/>
      <c r="I436" s="17">
        <v>41059.17</v>
      </c>
      <c r="J436" s="17"/>
      <c r="K436" s="17">
        <f t="shared" si="36"/>
        <v>44056.489409999995</v>
      </c>
      <c r="L436" s="17"/>
      <c r="M436" s="17">
        <f t="shared" si="37"/>
        <v>46479.596327549996</v>
      </c>
      <c r="N436" s="17"/>
      <c r="O436" s="17">
        <f t="shared" si="38"/>
        <v>49035.974125565248</v>
      </c>
      <c r="P436" s="17"/>
    </row>
    <row r="437" spans="1:16" x14ac:dyDescent="0.25">
      <c r="A437" s="14" t="s">
        <v>14</v>
      </c>
      <c r="B437" s="15"/>
      <c r="C437" s="16">
        <v>39668.36</v>
      </c>
      <c r="D437" s="17"/>
      <c r="E437" s="17">
        <v>62703.48</v>
      </c>
      <c r="F437" s="17"/>
      <c r="G437" s="17">
        <v>62561.74</v>
      </c>
      <c r="H437" s="17"/>
      <c r="I437" s="17">
        <f>SUM(C437+E437+G437)/3</f>
        <v>54977.859999999993</v>
      </c>
      <c r="J437" s="17"/>
      <c r="K437" s="17">
        <f t="shared" si="36"/>
        <v>58991.24377999999</v>
      </c>
      <c r="L437" s="17"/>
      <c r="M437" s="17">
        <f t="shared" si="37"/>
        <v>62235.762187899993</v>
      </c>
      <c r="N437" s="17"/>
      <c r="O437" s="17">
        <f t="shared" si="38"/>
        <v>65658.729108234489</v>
      </c>
      <c r="P437" s="17"/>
    </row>
    <row r="438" spans="1:16" x14ac:dyDescent="0.25">
      <c r="A438" s="14" t="s">
        <v>15</v>
      </c>
      <c r="B438" s="15"/>
      <c r="C438" s="16">
        <v>43142.23</v>
      </c>
      <c r="D438" s="17"/>
      <c r="E438" s="17">
        <v>25685.5</v>
      </c>
      <c r="F438" s="17"/>
      <c r="G438" s="17">
        <v>59395.7</v>
      </c>
      <c r="H438" s="17"/>
      <c r="I438" s="17">
        <f>SUM(C438+E438+G438)/3</f>
        <v>42741.143333333333</v>
      </c>
      <c r="J438" s="17"/>
      <c r="K438" s="17">
        <f t="shared" si="36"/>
        <v>45861.246796666666</v>
      </c>
      <c r="L438" s="17"/>
      <c r="M438" s="17">
        <f t="shared" si="37"/>
        <v>48383.615370483334</v>
      </c>
      <c r="N438" s="17"/>
      <c r="O438" s="17">
        <f t="shared" si="38"/>
        <v>51044.714215859916</v>
      </c>
      <c r="P438" s="17"/>
    </row>
    <row r="439" spans="1:16" ht="15.75" thickBot="1" x14ac:dyDescent="0.3">
      <c r="A439" s="18" t="s">
        <v>16</v>
      </c>
      <c r="B439" s="19"/>
      <c r="C439" s="20">
        <v>53568.98</v>
      </c>
      <c r="D439" s="21"/>
      <c r="E439" s="21">
        <v>111123.99</v>
      </c>
      <c r="F439" s="21"/>
      <c r="G439" s="21">
        <v>48398.400000000001</v>
      </c>
      <c r="H439" s="21"/>
      <c r="I439" s="17">
        <f>SUM(C439+E439+G439)/3</f>
        <v>71030.456666666665</v>
      </c>
      <c r="J439" s="17"/>
      <c r="K439" s="17">
        <f t="shared" si="36"/>
        <v>76215.680003333327</v>
      </c>
      <c r="L439" s="17"/>
      <c r="M439" s="17">
        <f t="shared" si="37"/>
        <v>80407.542403516665</v>
      </c>
      <c r="N439" s="17"/>
      <c r="O439" s="17">
        <f t="shared" si="38"/>
        <v>84829.957235710084</v>
      </c>
      <c r="P439" s="17"/>
    </row>
    <row r="440" spans="1:16" ht="15.75" thickBot="1" x14ac:dyDescent="0.3">
      <c r="A440" s="22" t="s">
        <v>17</v>
      </c>
      <c r="B440" s="23"/>
      <c r="C440" s="24">
        <f>SUM(C428:D439)</f>
        <v>643244.71</v>
      </c>
      <c r="D440" s="25"/>
      <c r="E440" s="25">
        <f>SUM(E428:F439)</f>
        <v>583901.14</v>
      </c>
      <c r="F440" s="25"/>
      <c r="G440" s="25">
        <f>SUM(G428:H439)</f>
        <v>669428.51</v>
      </c>
      <c r="H440" s="25"/>
      <c r="I440" s="25">
        <f>SUM(I428:J439)</f>
        <v>659132.12999999989</v>
      </c>
      <c r="J440" s="25"/>
      <c r="K440" s="25">
        <f>SUM(K428:L439)</f>
        <v>706999.99549</v>
      </c>
      <c r="L440" s="25"/>
      <c r="M440" s="25">
        <f>SUM(M428:N439)</f>
        <v>745884.99524195003</v>
      </c>
      <c r="N440" s="25"/>
      <c r="O440" s="25">
        <f>SUM(O428:P439)</f>
        <v>786908.66998025717</v>
      </c>
      <c r="P440" s="27"/>
    </row>
    <row r="441" spans="1:16" ht="15.75" thickBot="1" x14ac:dyDescent="0.3">
      <c r="A441" s="48" t="s">
        <v>18</v>
      </c>
      <c r="B441" s="49"/>
      <c r="C441" s="50"/>
      <c r="D441" s="51"/>
      <c r="E441" s="47">
        <f>E440*100/C440-100</f>
        <v>-9.2256600135895326</v>
      </c>
      <c r="F441" s="47"/>
      <c r="G441" s="47">
        <f>G440*100/E440-100</f>
        <v>14.647577156639898</v>
      </c>
      <c r="H441" s="47"/>
      <c r="I441" s="47">
        <f>I440*100/G440-100</f>
        <v>-1.5380850749843518</v>
      </c>
      <c r="J441" s="47"/>
      <c r="K441" s="47">
        <f>K440*100/I440-100</f>
        <v>7.2622564295265164</v>
      </c>
      <c r="L441" s="47"/>
      <c r="M441" s="47">
        <f>M440*100/K440-100</f>
        <v>5.5</v>
      </c>
      <c r="N441" s="47"/>
      <c r="O441" s="47">
        <f>O440*100/M440-100</f>
        <v>5.4999999999999858</v>
      </c>
      <c r="P441" s="47"/>
    </row>
    <row r="443" spans="1:16" x14ac:dyDescent="0.25">
      <c r="A443" s="11" t="s">
        <v>19</v>
      </c>
      <c r="B443" s="11"/>
    </row>
    <row r="444" spans="1:16" x14ac:dyDescent="0.25">
      <c r="A444" s="12" t="s">
        <v>22</v>
      </c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</row>
    <row r="445" spans="1:16" x14ac:dyDescent="0.25">
      <c r="A445" s="12" t="s">
        <v>83</v>
      </c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</row>
    <row r="446" spans="1:16" x14ac:dyDescent="0.25">
      <c r="A446" s="12" t="s">
        <v>20</v>
      </c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</row>
    <row r="447" spans="1:16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</row>
    <row r="450" spans="1:16" ht="15.75" x14ac:dyDescent="0.25">
      <c r="A450" s="44" t="s">
        <v>23</v>
      </c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</row>
    <row r="451" spans="1:16" ht="15.75" x14ac:dyDescent="0.25">
      <c r="A451" s="44" t="s">
        <v>0</v>
      </c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</row>
    <row r="453" spans="1:16" x14ac:dyDescent="0.25">
      <c r="A453" s="12" t="s">
        <v>1</v>
      </c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</row>
    <row r="454" spans="1:16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6" x14ac:dyDescent="0.25">
      <c r="A455" s="11" t="s">
        <v>2</v>
      </c>
      <c r="B455" s="11"/>
      <c r="C455" s="11"/>
      <c r="D455" s="3"/>
      <c r="E455" s="40" t="s">
        <v>38</v>
      </c>
      <c r="F455" s="40"/>
      <c r="G455" s="40"/>
      <c r="H455" s="40"/>
      <c r="I455" s="40"/>
    </row>
    <row r="456" spans="1:16" ht="15.75" thickBot="1" x14ac:dyDescent="0.3">
      <c r="A456" s="11"/>
      <c r="B456" s="11"/>
      <c r="C456" s="11"/>
      <c r="D456" s="3"/>
      <c r="E456" s="40"/>
      <c r="F456" s="40"/>
      <c r="G456" s="40"/>
    </row>
    <row r="457" spans="1:16" x14ac:dyDescent="0.25">
      <c r="A457" s="13" t="s">
        <v>4</v>
      </c>
      <c r="B457" s="13"/>
      <c r="C457" s="13"/>
      <c r="D457" s="13"/>
      <c r="G457" s="41">
        <v>2015</v>
      </c>
      <c r="H457" s="42"/>
      <c r="I457" s="42">
        <v>2016</v>
      </c>
      <c r="J457" s="42"/>
      <c r="K457" s="42">
        <v>2017</v>
      </c>
      <c r="L457" s="43"/>
    </row>
    <row r="458" spans="1:16" ht="15.75" thickBot="1" x14ac:dyDescent="0.3">
      <c r="A458" s="13"/>
      <c r="B458" s="13"/>
      <c r="C458" s="13"/>
      <c r="D458" s="13"/>
      <c r="G458" s="39">
        <v>7.2999999999999995E-2</v>
      </c>
      <c r="H458" s="28"/>
      <c r="I458" s="28">
        <v>5.5E-2</v>
      </c>
      <c r="J458" s="28"/>
      <c r="K458" s="28">
        <v>5.5E-2</v>
      </c>
      <c r="L458" s="29"/>
    </row>
    <row r="459" spans="1:16" ht="15.75" thickBot="1" x14ac:dyDescent="0.3">
      <c r="A459" s="1"/>
      <c r="B459" s="1"/>
      <c r="C459" s="1"/>
      <c r="D459" s="1"/>
      <c r="G459" s="2"/>
      <c r="H459" s="1"/>
      <c r="I459" s="2"/>
      <c r="J459" s="1"/>
      <c r="K459" s="2"/>
      <c r="L459" s="1"/>
    </row>
    <row r="460" spans="1:16" ht="15.75" thickBot="1" x14ac:dyDescent="0.3">
      <c r="A460" s="30" t="s">
        <v>21</v>
      </c>
      <c r="B460" s="31"/>
      <c r="C460" s="32">
        <v>2011</v>
      </c>
      <c r="D460" s="32"/>
      <c r="E460" s="32">
        <v>2012</v>
      </c>
      <c r="F460" s="32"/>
      <c r="G460" s="32">
        <v>2013</v>
      </c>
      <c r="H460" s="32"/>
      <c r="I460" s="32">
        <v>2014</v>
      </c>
      <c r="J460" s="32"/>
      <c r="K460" s="32">
        <v>2015</v>
      </c>
      <c r="L460" s="32"/>
      <c r="M460" s="32">
        <v>2016</v>
      </c>
      <c r="N460" s="32"/>
      <c r="O460" s="32">
        <v>2017</v>
      </c>
      <c r="P460" s="32"/>
    </row>
    <row r="461" spans="1:16" x14ac:dyDescent="0.25">
      <c r="A461" s="33" t="s">
        <v>5</v>
      </c>
      <c r="B461" s="34"/>
      <c r="C461" s="35">
        <v>1256.25</v>
      </c>
      <c r="D461" s="36"/>
      <c r="E461" s="36">
        <v>1146.08</v>
      </c>
      <c r="F461" s="36"/>
      <c r="G461" s="36">
        <v>1567.22</v>
      </c>
      <c r="H461" s="36"/>
      <c r="I461" s="36">
        <v>0</v>
      </c>
      <c r="J461" s="36"/>
      <c r="K461" s="17">
        <f t="shared" ref="K461:K472" si="39">I461*7.3%+I461</f>
        <v>0</v>
      </c>
      <c r="L461" s="17"/>
      <c r="M461" s="17">
        <f t="shared" ref="M461:M472" si="40">K461*5.5%+K461</f>
        <v>0</v>
      </c>
      <c r="N461" s="17"/>
      <c r="O461" s="17">
        <f t="shared" ref="O461:O472" si="41">M461*5.5%+M461</f>
        <v>0</v>
      </c>
      <c r="P461" s="17"/>
    </row>
    <row r="462" spans="1:16" x14ac:dyDescent="0.25">
      <c r="A462" s="14" t="s">
        <v>6</v>
      </c>
      <c r="B462" s="15"/>
      <c r="C462" s="16">
        <v>3194.96</v>
      </c>
      <c r="D462" s="17"/>
      <c r="E462" s="17">
        <v>0</v>
      </c>
      <c r="F462" s="17"/>
      <c r="G462" s="17">
        <v>0</v>
      </c>
      <c r="H462" s="17"/>
      <c r="I462" s="17">
        <v>16200</v>
      </c>
      <c r="J462" s="17"/>
      <c r="K462" s="17">
        <f t="shared" si="39"/>
        <v>17382.599999999999</v>
      </c>
      <c r="L462" s="17"/>
      <c r="M462" s="17">
        <f t="shared" si="40"/>
        <v>18338.643</v>
      </c>
      <c r="N462" s="17"/>
      <c r="O462" s="17">
        <f t="shared" si="41"/>
        <v>19347.268365</v>
      </c>
      <c r="P462" s="17"/>
    </row>
    <row r="463" spans="1:16" x14ac:dyDescent="0.25">
      <c r="A463" s="14" t="s">
        <v>7</v>
      </c>
      <c r="B463" s="15"/>
      <c r="C463" s="16">
        <v>0</v>
      </c>
      <c r="D463" s="17"/>
      <c r="E463" s="17">
        <v>2322.3200000000002</v>
      </c>
      <c r="F463" s="17"/>
      <c r="G463" s="17">
        <v>0</v>
      </c>
      <c r="H463" s="17"/>
      <c r="I463" s="17">
        <v>37800</v>
      </c>
      <c r="J463" s="17"/>
      <c r="K463" s="17">
        <f t="shared" si="39"/>
        <v>40559.4</v>
      </c>
      <c r="L463" s="17"/>
      <c r="M463" s="17">
        <f t="shared" si="40"/>
        <v>42790.167000000001</v>
      </c>
      <c r="N463" s="17"/>
      <c r="O463" s="17">
        <f t="shared" si="41"/>
        <v>45143.626185000001</v>
      </c>
      <c r="P463" s="17"/>
    </row>
    <row r="464" spans="1:16" x14ac:dyDescent="0.25">
      <c r="A464" s="14" t="s">
        <v>8</v>
      </c>
      <c r="B464" s="15"/>
      <c r="C464" s="16">
        <v>2631.25</v>
      </c>
      <c r="D464" s="17"/>
      <c r="E464" s="17">
        <v>3294.16</v>
      </c>
      <c r="F464" s="17"/>
      <c r="G464" s="17">
        <v>22243.77</v>
      </c>
      <c r="H464" s="17"/>
      <c r="I464" s="17">
        <v>9037.0400000000009</v>
      </c>
      <c r="J464" s="17"/>
      <c r="K464" s="17">
        <f t="shared" si="39"/>
        <v>9696.7439200000008</v>
      </c>
      <c r="L464" s="17"/>
      <c r="M464" s="17">
        <f t="shared" si="40"/>
        <v>10230.0648356</v>
      </c>
      <c r="N464" s="17"/>
      <c r="O464" s="17">
        <f t="shared" si="41"/>
        <v>10792.718401558001</v>
      </c>
      <c r="P464" s="17"/>
    </row>
    <row r="465" spans="1:16" x14ac:dyDescent="0.25">
      <c r="A465" s="14" t="s">
        <v>9</v>
      </c>
      <c r="B465" s="15"/>
      <c r="C465" s="16">
        <v>1943.75</v>
      </c>
      <c r="D465" s="17"/>
      <c r="E465" s="17">
        <v>1176.24</v>
      </c>
      <c r="F465" s="17"/>
      <c r="G465" s="17">
        <v>2271.54</v>
      </c>
      <c r="H465" s="17"/>
      <c r="I465" s="17">
        <v>0</v>
      </c>
      <c r="J465" s="17"/>
      <c r="K465" s="17">
        <f t="shared" si="39"/>
        <v>0</v>
      </c>
      <c r="L465" s="17"/>
      <c r="M465" s="17">
        <f t="shared" si="40"/>
        <v>0</v>
      </c>
      <c r="N465" s="17"/>
      <c r="O465" s="17">
        <f t="shared" si="41"/>
        <v>0</v>
      </c>
      <c r="P465" s="17"/>
    </row>
    <row r="466" spans="1:16" x14ac:dyDescent="0.25">
      <c r="A466" s="14" t="s">
        <v>10</v>
      </c>
      <c r="B466" s="15"/>
      <c r="C466" s="16">
        <v>687.5</v>
      </c>
      <c r="D466" s="17"/>
      <c r="E466" s="17">
        <v>0</v>
      </c>
      <c r="F466" s="17"/>
      <c r="G466" s="17">
        <v>1564.55</v>
      </c>
      <c r="H466" s="17"/>
      <c r="I466" s="17">
        <v>2097.65</v>
      </c>
      <c r="J466" s="17"/>
      <c r="K466" s="17">
        <f t="shared" si="39"/>
        <v>2250.7784500000002</v>
      </c>
      <c r="L466" s="17"/>
      <c r="M466" s="17">
        <f t="shared" si="40"/>
        <v>2374.5712647500004</v>
      </c>
      <c r="N466" s="17"/>
      <c r="O466" s="17">
        <f t="shared" si="41"/>
        <v>2505.1726843112506</v>
      </c>
      <c r="P466" s="17"/>
    </row>
    <row r="467" spans="1:16" x14ac:dyDescent="0.25">
      <c r="A467" s="14" t="s">
        <v>11</v>
      </c>
      <c r="B467" s="15"/>
      <c r="C467" s="16">
        <v>0</v>
      </c>
      <c r="D467" s="17"/>
      <c r="E467" s="17">
        <v>1176.24</v>
      </c>
      <c r="F467" s="17"/>
      <c r="G467" s="17">
        <v>-1413.98</v>
      </c>
      <c r="H467" s="17"/>
      <c r="I467" s="17">
        <v>12500.78</v>
      </c>
      <c r="J467" s="17"/>
      <c r="K467" s="17">
        <f>I467*7.3%+I467-18.16</f>
        <v>13395.176940000001</v>
      </c>
      <c r="L467" s="17"/>
      <c r="M467" s="17">
        <f t="shared" si="40"/>
        <v>14131.911671700002</v>
      </c>
      <c r="N467" s="17"/>
      <c r="O467" s="17">
        <f t="shared" si="41"/>
        <v>14909.166813643502</v>
      </c>
      <c r="P467" s="17"/>
    </row>
    <row r="468" spans="1:16" x14ac:dyDescent="0.25">
      <c r="A468" s="14" t="s">
        <v>12</v>
      </c>
      <c r="B468" s="15"/>
      <c r="C468" s="16">
        <v>0</v>
      </c>
      <c r="D468" s="17"/>
      <c r="E468" s="17">
        <v>1161.1600000000001</v>
      </c>
      <c r="F468" s="17"/>
      <c r="G468" s="17">
        <v>0</v>
      </c>
      <c r="H468" s="17"/>
      <c r="I468" s="17">
        <v>0</v>
      </c>
      <c r="J468" s="17"/>
      <c r="K468" s="17">
        <f t="shared" si="39"/>
        <v>0</v>
      </c>
      <c r="L468" s="17"/>
      <c r="M468" s="17">
        <f t="shared" si="40"/>
        <v>0</v>
      </c>
      <c r="N468" s="17"/>
      <c r="O468" s="17">
        <f t="shared" si="41"/>
        <v>0</v>
      </c>
      <c r="P468" s="17"/>
    </row>
    <row r="469" spans="1:16" x14ac:dyDescent="0.25">
      <c r="A469" s="14" t="s">
        <v>13</v>
      </c>
      <c r="B469" s="15"/>
      <c r="C469" s="16">
        <v>0</v>
      </c>
      <c r="D469" s="17"/>
      <c r="E469" s="17">
        <v>0</v>
      </c>
      <c r="F469" s="17"/>
      <c r="G469" s="17">
        <v>0</v>
      </c>
      <c r="H469" s="17"/>
      <c r="I469" s="17">
        <v>1287.68</v>
      </c>
      <c r="J469" s="17"/>
      <c r="K469" s="17">
        <f t="shared" si="39"/>
        <v>1381.68064</v>
      </c>
      <c r="L469" s="17"/>
      <c r="M469" s="17">
        <f t="shared" si="40"/>
        <v>1457.6730752000001</v>
      </c>
      <c r="N469" s="17"/>
      <c r="O469" s="17">
        <f t="shared" si="41"/>
        <v>1537.8450943360001</v>
      </c>
      <c r="P469" s="17"/>
    </row>
    <row r="470" spans="1:16" x14ac:dyDescent="0.25">
      <c r="A470" s="14" t="s">
        <v>14</v>
      </c>
      <c r="B470" s="15"/>
      <c r="C470" s="16">
        <v>0</v>
      </c>
      <c r="D470" s="17"/>
      <c r="E470" s="17">
        <v>1515.93</v>
      </c>
      <c r="F470" s="17"/>
      <c r="G470" s="17">
        <v>0</v>
      </c>
      <c r="H470" s="17"/>
      <c r="I470" s="17">
        <f>SUM(C470+E470+G470)/3</f>
        <v>505.31</v>
      </c>
      <c r="J470" s="17"/>
      <c r="K470" s="17">
        <f t="shared" si="39"/>
        <v>542.19763</v>
      </c>
      <c r="L470" s="17"/>
      <c r="M470" s="17">
        <f t="shared" si="40"/>
        <v>572.01849964999997</v>
      </c>
      <c r="N470" s="17"/>
      <c r="O470" s="17">
        <f t="shared" si="41"/>
        <v>603.47951713074997</v>
      </c>
      <c r="P470" s="17"/>
    </row>
    <row r="471" spans="1:16" x14ac:dyDescent="0.25">
      <c r="A471" s="14" t="s">
        <v>15</v>
      </c>
      <c r="B471" s="15"/>
      <c r="C471" s="16">
        <v>5292.76</v>
      </c>
      <c r="D471" s="17"/>
      <c r="E471" s="17">
        <v>1517.2</v>
      </c>
      <c r="F471" s="17"/>
      <c r="G471" s="17">
        <v>0</v>
      </c>
      <c r="H471" s="17"/>
      <c r="I471" s="17">
        <f>SUM(C471+E471+G471)/3</f>
        <v>2269.9866666666667</v>
      </c>
      <c r="J471" s="17"/>
      <c r="K471" s="17">
        <f t="shared" si="39"/>
        <v>2435.6956933333331</v>
      </c>
      <c r="L471" s="17"/>
      <c r="M471" s="17">
        <f t="shared" si="40"/>
        <v>2569.6589564666665</v>
      </c>
      <c r="N471" s="17"/>
      <c r="O471" s="17">
        <f t="shared" si="41"/>
        <v>2710.9901990723333</v>
      </c>
      <c r="P471" s="17"/>
    </row>
    <row r="472" spans="1:16" ht="15.75" thickBot="1" x14ac:dyDescent="0.3">
      <c r="A472" s="18" t="s">
        <v>16</v>
      </c>
      <c r="B472" s="19"/>
      <c r="C472" s="20">
        <v>0</v>
      </c>
      <c r="D472" s="21"/>
      <c r="E472" s="21">
        <v>1533.87</v>
      </c>
      <c r="F472" s="21"/>
      <c r="G472" s="21">
        <v>14838.15</v>
      </c>
      <c r="H472" s="21"/>
      <c r="I472" s="17">
        <f>SUM(C472+E472+G472)/3</f>
        <v>5457.34</v>
      </c>
      <c r="J472" s="17"/>
      <c r="K472" s="17">
        <f t="shared" si="39"/>
        <v>5855.7258199999997</v>
      </c>
      <c r="L472" s="17"/>
      <c r="M472" s="17">
        <f t="shared" si="40"/>
        <v>6177.7907400999993</v>
      </c>
      <c r="N472" s="17"/>
      <c r="O472" s="17">
        <f t="shared" si="41"/>
        <v>6517.5692308054995</v>
      </c>
      <c r="P472" s="17"/>
    </row>
    <row r="473" spans="1:16" ht="15.75" thickBot="1" x14ac:dyDescent="0.3">
      <c r="A473" s="22" t="s">
        <v>17</v>
      </c>
      <c r="B473" s="23"/>
      <c r="C473" s="24">
        <f>SUM(C461:D472)</f>
        <v>15006.47</v>
      </c>
      <c r="D473" s="25"/>
      <c r="E473" s="25">
        <f>SUM(E461:F472)</f>
        <v>14843.2</v>
      </c>
      <c r="F473" s="25"/>
      <c r="G473" s="25">
        <f>SUM(G461:H472)</f>
        <v>41071.25</v>
      </c>
      <c r="H473" s="25"/>
      <c r="I473" s="25">
        <f>SUM(I461:J472)</f>
        <v>87155.786666666652</v>
      </c>
      <c r="J473" s="25"/>
      <c r="K473" s="25">
        <f>SUM(K461:L472)</f>
        <v>93499.999093333347</v>
      </c>
      <c r="L473" s="25"/>
      <c r="M473" s="25">
        <f>SUM(M461:N472)</f>
        <v>98642.499043466669</v>
      </c>
      <c r="N473" s="25"/>
      <c r="O473" s="25">
        <f>SUM(O461:P472)</f>
        <v>104067.83649085733</v>
      </c>
      <c r="P473" s="27"/>
    </row>
    <row r="474" spans="1:16" ht="15.75" thickBot="1" x14ac:dyDescent="0.3">
      <c r="A474" s="48" t="s">
        <v>18</v>
      </c>
      <c r="B474" s="49"/>
      <c r="C474" s="50"/>
      <c r="D474" s="51"/>
      <c r="E474" s="47">
        <f>E473*100/C473-100</f>
        <v>-1.0879973771313303</v>
      </c>
      <c r="F474" s="47"/>
      <c r="G474" s="47">
        <f>G473*100/E473-100</f>
        <v>176.70077880780423</v>
      </c>
      <c r="H474" s="47"/>
      <c r="I474" s="47">
        <f>I473*100/G473-100</f>
        <v>112.20631625934604</v>
      </c>
      <c r="J474" s="47"/>
      <c r="K474" s="47">
        <f>K473*100/I473-100</f>
        <v>7.2791637472455903</v>
      </c>
      <c r="L474" s="47"/>
      <c r="M474" s="47">
        <f>M473*100/K473-100</f>
        <v>5.4999999999999858</v>
      </c>
      <c r="N474" s="47"/>
      <c r="O474" s="47">
        <f>O473*100/M473-100</f>
        <v>5.4999999999999858</v>
      </c>
      <c r="P474" s="47"/>
    </row>
    <row r="476" spans="1:16" x14ac:dyDescent="0.25">
      <c r="A476" s="11" t="s">
        <v>19</v>
      </c>
      <c r="B476" s="11"/>
    </row>
    <row r="477" spans="1:16" x14ac:dyDescent="0.25">
      <c r="A477" s="12" t="s">
        <v>22</v>
      </c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</row>
    <row r="478" spans="1:16" x14ac:dyDescent="0.25">
      <c r="A478" s="12" t="s">
        <v>83</v>
      </c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</row>
    <row r="479" spans="1:16" x14ac:dyDescent="0.25">
      <c r="A479" s="12" t="s">
        <v>20</v>
      </c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</row>
    <row r="480" spans="1:16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</row>
    <row r="482" spans="1:16" ht="15.75" x14ac:dyDescent="0.25">
      <c r="A482" s="44" t="s">
        <v>23</v>
      </c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</row>
    <row r="483" spans="1:16" ht="15.75" x14ac:dyDescent="0.25">
      <c r="A483" s="44" t="s">
        <v>0</v>
      </c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</row>
    <row r="485" spans="1:16" x14ac:dyDescent="0.25">
      <c r="A485" s="12" t="s">
        <v>1</v>
      </c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</row>
    <row r="486" spans="1:16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6" x14ac:dyDescent="0.25">
      <c r="A487" s="11" t="s">
        <v>2</v>
      </c>
      <c r="B487" s="11"/>
      <c r="C487" s="11"/>
      <c r="D487" s="3"/>
      <c r="E487" s="40" t="s">
        <v>37</v>
      </c>
      <c r="F487" s="40"/>
      <c r="G487" s="40"/>
      <c r="H487" s="40"/>
      <c r="I487" s="40"/>
    </row>
    <row r="488" spans="1:16" ht="15.75" thickBot="1" x14ac:dyDescent="0.3">
      <c r="A488" s="11"/>
      <c r="B488" s="11"/>
      <c r="C488" s="11"/>
      <c r="D488" s="3"/>
      <c r="E488" s="40"/>
      <c r="F488" s="40"/>
      <c r="G488" s="40"/>
    </row>
    <row r="489" spans="1:16" x14ac:dyDescent="0.25">
      <c r="A489" s="13" t="s">
        <v>4</v>
      </c>
      <c r="B489" s="13"/>
      <c r="C489" s="13"/>
      <c r="D489" s="13"/>
      <c r="G489" s="41">
        <v>2015</v>
      </c>
      <c r="H489" s="42"/>
      <c r="I489" s="42">
        <v>2016</v>
      </c>
      <c r="J489" s="42"/>
      <c r="K489" s="42">
        <v>2017</v>
      </c>
      <c r="L489" s="43"/>
    </row>
    <row r="490" spans="1:16" ht="15.75" thickBot="1" x14ac:dyDescent="0.3">
      <c r="A490" s="13"/>
      <c r="B490" s="13"/>
      <c r="C490" s="13"/>
      <c r="D490" s="13"/>
      <c r="G490" s="39">
        <v>7.2999999999999995E-2</v>
      </c>
      <c r="H490" s="28"/>
      <c r="I490" s="28">
        <v>5.5E-2</v>
      </c>
      <c r="J490" s="28"/>
      <c r="K490" s="28">
        <v>5.5E-2</v>
      </c>
      <c r="L490" s="29"/>
    </row>
    <row r="491" spans="1:16" ht="15.75" thickBot="1" x14ac:dyDescent="0.3">
      <c r="A491" s="1"/>
      <c r="B491" s="1"/>
      <c r="C491" s="1"/>
      <c r="D491" s="1"/>
      <c r="G491" s="2"/>
      <c r="H491" s="1"/>
      <c r="I491" s="2"/>
      <c r="J491" s="1"/>
      <c r="K491" s="2"/>
      <c r="L491" s="1"/>
    </row>
    <row r="492" spans="1:16" ht="15.75" thickBot="1" x14ac:dyDescent="0.3">
      <c r="A492" s="30" t="s">
        <v>21</v>
      </c>
      <c r="B492" s="31"/>
      <c r="C492" s="32">
        <v>2011</v>
      </c>
      <c r="D492" s="32"/>
      <c r="E492" s="32">
        <v>2012</v>
      </c>
      <c r="F492" s="32"/>
      <c r="G492" s="32">
        <v>2013</v>
      </c>
      <c r="H492" s="32"/>
      <c r="I492" s="32">
        <v>2014</v>
      </c>
      <c r="J492" s="32"/>
      <c r="K492" s="32">
        <v>2015</v>
      </c>
      <c r="L492" s="32"/>
      <c r="M492" s="32">
        <v>2016</v>
      </c>
      <c r="N492" s="32"/>
      <c r="O492" s="32">
        <v>2017</v>
      </c>
      <c r="P492" s="32"/>
    </row>
    <row r="493" spans="1:16" x14ac:dyDescent="0.25">
      <c r="A493" s="33" t="s">
        <v>5</v>
      </c>
      <c r="B493" s="34"/>
      <c r="C493" s="35">
        <v>0</v>
      </c>
      <c r="D493" s="36"/>
      <c r="E493" s="36">
        <v>28066.3</v>
      </c>
      <c r="F493" s="36"/>
      <c r="G493" s="36">
        <v>12462.5</v>
      </c>
      <c r="H493" s="36"/>
      <c r="I493" s="36">
        <v>26651.22</v>
      </c>
      <c r="J493" s="36"/>
      <c r="K493" s="17">
        <f t="shared" ref="K493:K504" si="42">I493*7.3%+I493</f>
        <v>28596.75906</v>
      </c>
      <c r="L493" s="17"/>
      <c r="M493" s="17">
        <f t="shared" ref="M493:M504" si="43">K493*5.5%+K493</f>
        <v>30169.580808300001</v>
      </c>
      <c r="N493" s="17"/>
      <c r="O493" s="17">
        <f t="shared" ref="O493:O504" si="44">M493*5.5%+M493</f>
        <v>31828.907752756502</v>
      </c>
      <c r="P493" s="17"/>
    </row>
    <row r="494" spans="1:16" x14ac:dyDescent="0.25">
      <c r="A494" s="14" t="s">
        <v>6</v>
      </c>
      <c r="B494" s="15"/>
      <c r="C494" s="16">
        <v>0</v>
      </c>
      <c r="D494" s="17"/>
      <c r="E494" s="17">
        <v>0</v>
      </c>
      <c r="F494" s="17"/>
      <c r="G494" s="17">
        <v>20269.7</v>
      </c>
      <c r="H494" s="17"/>
      <c r="I494" s="17">
        <v>0</v>
      </c>
      <c r="J494" s="17"/>
      <c r="K494" s="17">
        <f t="shared" si="42"/>
        <v>0</v>
      </c>
      <c r="L494" s="17"/>
      <c r="M494" s="17">
        <f t="shared" si="43"/>
        <v>0</v>
      </c>
      <c r="N494" s="17"/>
      <c r="O494" s="17">
        <f t="shared" si="44"/>
        <v>0</v>
      </c>
      <c r="P494" s="17"/>
    </row>
    <row r="495" spans="1:16" x14ac:dyDescent="0.25">
      <c r="A495" s="14" t="s">
        <v>7</v>
      </c>
      <c r="B495" s="15"/>
      <c r="C495" s="16">
        <v>3834</v>
      </c>
      <c r="D495" s="17"/>
      <c r="E495" s="17">
        <v>0</v>
      </c>
      <c r="F495" s="17"/>
      <c r="G495" s="17">
        <v>12510.65</v>
      </c>
      <c r="H495" s="17"/>
      <c r="I495" s="17">
        <v>0</v>
      </c>
      <c r="J495" s="17"/>
      <c r="K495" s="17">
        <f t="shared" si="42"/>
        <v>0</v>
      </c>
      <c r="L495" s="17"/>
      <c r="M495" s="17">
        <f t="shared" si="43"/>
        <v>0</v>
      </c>
      <c r="N495" s="17"/>
      <c r="O495" s="17">
        <f t="shared" si="44"/>
        <v>0</v>
      </c>
      <c r="P495" s="17"/>
    </row>
    <row r="496" spans="1:16" x14ac:dyDescent="0.25">
      <c r="A496" s="14" t="s">
        <v>8</v>
      </c>
      <c r="B496" s="15"/>
      <c r="C496" s="16">
        <v>0</v>
      </c>
      <c r="D496" s="17"/>
      <c r="E496" s="17">
        <v>22717.200000000001</v>
      </c>
      <c r="F496" s="17"/>
      <c r="G496" s="17">
        <v>29791.53</v>
      </c>
      <c r="H496" s="17"/>
      <c r="I496" s="17">
        <v>66957.399999999994</v>
      </c>
      <c r="J496" s="17"/>
      <c r="K496" s="17">
        <f>I496*7.3%+I496-83.77</f>
        <v>71761.520199999984</v>
      </c>
      <c r="L496" s="17"/>
      <c r="M496" s="17">
        <f t="shared" si="43"/>
        <v>75708.403810999982</v>
      </c>
      <c r="N496" s="17"/>
      <c r="O496" s="17">
        <f t="shared" si="44"/>
        <v>79872.366020604983</v>
      </c>
      <c r="P496" s="17"/>
    </row>
    <row r="497" spans="1:16" x14ac:dyDescent="0.25">
      <c r="A497" s="14" t="s">
        <v>9</v>
      </c>
      <c r="B497" s="15"/>
      <c r="C497" s="16">
        <v>17867.150000000001</v>
      </c>
      <c r="D497" s="17"/>
      <c r="E497" s="17">
        <v>33644.400000000001</v>
      </c>
      <c r="F497" s="17"/>
      <c r="G497" s="17">
        <v>30730.49</v>
      </c>
      <c r="H497" s="17"/>
      <c r="I497" s="17">
        <v>58786.69</v>
      </c>
      <c r="J497" s="17"/>
      <c r="K497" s="17">
        <f t="shared" si="42"/>
        <v>63078.118370000004</v>
      </c>
      <c r="L497" s="17"/>
      <c r="M497" s="17">
        <f t="shared" si="43"/>
        <v>66547.414880349999</v>
      </c>
      <c r="N497" s="17"/>
      <c r="O497" s="17">
        <f t="shared" si="44"/>
        <v>70207.522698769244</v>
      </c>
      <c r="P497" s="17"/>
    </row>
    <row r="498" spans="1:16" x14ac:dyDescent="0.25">
      <c r="A498" s="14" t="s">
        <v>10</v>
      </c>
      <c r="B498" s="15"/>
      <c r="C498" s="16">
        <v>17867.150000000001</v>
      </c>
      <c r="D498" s="17"/>
      <c r="E498" s="17">
        <v>3930</v>
      </c>
      <c r="F498" s="17"/>
      <c r="G498" s="17">
        <v>31008.65</v>
      </c>
      <c r="H498" s="17"/>
      <c r="I498" s="17">
        <v>35303.56</v>
      </c>
      <c r="J498" s="17"/>
      <c r="K498" s="17">
        <f t="shared" si="42"/>
        <v>37880.719879999997</v>
      </c>
      <c r="L498" s="17"/>
      <c r="M498" s="17">
        <f t="shared" si="43"/>
        <v>39964.159473399995</v>
      </c>
      <c r="N498" s="17"/>
      <c r="O498" s="17">
        <f t="shared" si="44"/>
        <v>42162.188244436999</v>
      </c>
      <c r="P498" s="17"/>
    </row>
    <row r="499" spans="1:16" x14ac:dyDescent="0.25">
      <c r="A499" s="14" t="s">
        <v>11</v>
      </c>
      <c r="B499" s="15"/>
      <c r="C499" s="16">
        <v>17867.150000000001</v>
      </c>
      <c r="D499" s="17"/>
      <c r="E499" s="17">
        <v>19827.2</v>
      </c>
      <c r="F499" s="17"/>
      <c r="G499" s="17">
        <v>36035.589999999997</v>
      </c>
      <c r="H499" s="17"/>
      <c r="I499" s="17">
        <v>71168.899999999994</v>
      </c>
      <c r="J499" s="17"/>
      <c r="K499" s="17">
        <f t="shared" si="42"/>
        <v>76364.229699999996</v>
      </c>
      <c r="L499" s="17"/>
      <c r="M499" s="17">
        <f t="shared" si="43"/>
        <v>80564.262333499995</v>
      </c>
      <c r="N499" s="17"/>
      <c r="O499" s="17">
        <f t="shared" si="44"/>
        <v>84995.296761842503</v>
      </c>
      <c r="P499" s="17"/>
    </row>
    <row r="500" spans="1:16" x14ac:dyDescent="0.25">
      <c r="A500" s="14" t="s">
        <v>12</v>
      </c>
      <c r="B500" s="15"/>
      <c r="C500" s="16">
        <v>16967.150000000001</v>
      </c>
      <c r="D500" s="17"/>
      <c r="E500" s="17">
        <v>0</v>
      </c>
      <c r="F500" s="17"/>
      <c r="G500" s="17">
        <v>31366.75</v>
      </c>
      <c r="H500" s="17"/>
      <c r="I500" s="17">
        <v>30306.15</v>
      </c>
      <c r="J500" s="17"/>
      <c r="K500" s="17">
        <f t="shared" si="42"/>
        <v>32518.498950000001</v>
      </c>
      <c r="L500" s="17"/>
      <c r="M500" s="17">
        <f t="shared" si="43"/>
        <v>34307.01639225</v>
      </c>
      <c r="N500" s="17"/>
      <c r="O500" s="17">
        <f t="shared" si="44"/>
        <v>36193.902293823747</v>
      </c>
      <c r="P500" s="17"/>
    </row>
    <row r="501" spans="1:16" x14ac:dyDescent="0.25">
      <c r="A501" s="14" t="s">
        <v>13</v>
      </c>
      <c r="B501" s="15"/>
      <c r="C501" s="16">
        <v>18767.150000000001</v>
      </c>
      <c r="D501" s="17"/>
      <c r="E501" s="17">
        <v>14857.2</v>
      </c>
      <c r="F501" s="17"/>
      <c r="G501" s="17">
        <v>31706.28</v>
      </c>
      <c r="H501" s="17"/>
      <c r="I501" s="17">
        <v>43644.39</v>
      </c>
      <c r="J501" s="17"/>
      <c r="K501" s="17">
        <f t="shared" si="42"/>
        <v>46830.430469999999</v>
      </c>
      <c r="L501" s="17"/>
      <c r="M501" s="17">
        <f t="shared" si="43"/>
        <v>49406.104145849997</v>
      </c>
      <c r="N501" s="17"/>
      <c r="O501" s="17">
        <f t="shared" si="44"/>
        <v>52123.439873871743</v>
      </c>
      <c r="P501" s="17"/>
    </row>
    <row r="502" spans="1:16" x14ac:dyDescent="0.25">
      <c r="A502" s="14" t="s">
        <v>14</v>
      </c>
      <c r="B502" s="15"/>
      <c r="C502" s="16">
        <v>3834</v>
      </c>
      <c r="D502" s="17"/>
      <c r="E502" s="17">
        <v>24797.200000000001</v>
      </c>
      <c r="F502" s="17"/>
      <c r="G502" s="17">
        <v>32069.599999999999</v>
      </c>
      <c r="H502" s="17"/>
      <c r="I502" s="17">
        <f>SUM(C502+E502+G502)/3</f>
        <v>20233.600000000002</v>
      </c>
      <c r="J502" s="17"/>
      <c r="K502" s="17">
        <f t="shared" si="42"/>
        <v>21710.652800000003</v>
      </c>
      <c r="L502" s="17"/>
      <c r="M502" s="17">
        <f t="shared" si="43"/>
        <v>22904.738704000003</v>
      </c>
      <c r="N502" s="17"/>
      <c r="O502" s="17">
        <f t="shared" si="44"/>
        <v>24164.499332720003</v>
      </c>
      <c r="P502" s="17"/>
    </row>
    <row r="503" spans="1:16" x14ac:dyDescent="0.25">
      <c r="A503" s="14" t="s">
        <v>15</v>
      </c>
      <c r="B503" s="15"/>
      <c r="C503" s="16">
        <v>0</v>
      </c>
      <c r="D503" s="17"/>
      <c r="E503" s="17">
        <v>19827.2</v>
      </c>
      <c r="F503" s="17"/>
      <c r="G503" s="17">
        <v>31767.05</v>
      </c>
      <c r="H503" s="17"/>
      <c r="I503" s="17">
        <f>SUM(C503+E503+G503)/3</f>
        <v>17198.083333333332</v>
      </c>
      <c r="J503" s="17"/>
      <c r="K503" s="17">
        <f t="shared" si="42"/>
        <v>18453.543416666664</v>
      </c>
      <c r="L503" s="17"/>
      <c r="M503" s="17">
        <f t="shared" si="43"/>
        <v>19468.48830458333</v>
      </c>
      <c r="N503" s="17"/>
      <c r="O503" s="17">
        <f t="shared" si="44"/>
        <v>20539.255161335415</v>
      </c>
      <c r="P503" s="17"/>
    </row>
    <row r="504" spans="1:16" ht="15.75" thickBot="1" x14ac:dyDescent="0.3">
      <c r="A504" s="18" t="s">
        <v>16</v>
      </c>
      <c r="B504" s="19"/>
      <c r="C504" s="20">
        <v>7668</v>
      </c>
      <c r="D504" s="21"/>
      <c r="E504" s="21">
        <v>24797.13</v>
      </c>
      <c r="F504" s="21"/>
      <c r="G504" s="21">
        <v>18715.29</v>
      </c>
      <c r="H504" s="21"/>
      <c r="I504" s="17">
        <f>SUM(C504+E504+G504)/3</f>
        <v>17060.14</v>
      </c>
      <c r="J504" s="17"/>
      <c r="K504" s="17">
        <f t="shared" si="42"/>
        <v>18305.530220000001</v>
      </c>
      <c r="L504" s="17"/>
      <c r="M504" s="17">
        <f t="shared" si="43"/>
        <v>19312.334382100002</v>
      </c>
      <c r="N504" s="17"/>
      <c r="O504" s="17">
        <f t="shared" si="44"/>
        <v>20374.512773115501</v>
      </c>
      <c r="P504" s="17"/>
    </row>
    <row r="505" spans="1:16" ht="15.75" thickBot="1" x14ac:dyDescent="0.3">
      <c r="A505" s="22" t="s">
        <v>17</v>
      </c>
      <c r="B505" s="23"/>
      <c r="C505" s="24">
        <f>SUM(C493:D504)</f>
        <v>104671.75</v>
      </c>
      <c r="D505" s="25"/>
      <c r="E505" s="25">
        <f>SUM(E493:F504)</f>
        <v>192463.83000000002</v>
      </c>
      <c r="F505" s="25"/>
      <c r="G505" s="25">
        <f>SUM(G493:H504)</f>
        <v>318434.07999999996</v>
      </c>
      <c r="H505" s="25"/>
      <c r="I505" s="25">
        <f>SUM(I493:J504)</f>
        <v>387310.1333333333</v>
      </c>
      <c r="J505" s="25"/>
      <c r="K505" s="25">
        <f>SUM(K493:L504)</f>
        <v>415500.00306666666</v>
      </c>
      <c r="L505" s="25"/>
      <c r="M505" s="25">
        <f>SUM(M493:N504)</f>
        <v>438352.50323533337</v>
      </c>
      <c r="N505" s="25"/>
      <c r="O505" s="25">
        <f>SUM(O493:P504)</f>
        <v>462461.89091327664</v>
      </c>
      <c r="P505" s="27"/>
    </row>
    <row r="506" spans="1:16" ht="15.75" thickBot="1" x14ac:dyDescent="0.3">
      <c r="A506" s="48" t="s">
        <v>18</v>
      </c>
      <c r="B506" s="49"/>
      <c r="C506" s="50"/>
      <c r="D506" s="51"/>
      <c r="E506" s="47">
        <f>E505*100/C505-100</f>
        <v>83.873709955169375</v>
      </c>
      <c r="F506" s="47"/>
      <c r="G506" s="47">
        <f>G505*100/E505-100</f>
        <v>65.451388970072941</v>
      </c>
      <c r="H506" s="47"/>
      <c r="I506" s="47">
        <f>I505*100/G505-100</f>
        <v>21.629611168921784</v>
      </c>
      <c r="J506" s="47"/>
      <c r="K506" s="47">
        <f>K505*100/I505-100</f>
        <v>7.2783713379045736</v>
      </c>
      <c r="L506" s="47"/>
      <c r="M506" s="47">
        <f>M505*100/K505-100</f>
        <v>5.5</v>
      </c>
      <c r="N506" s="47"/>
      <c r="O506" s="47">
        <f>O505*100/M505-100</f>
        <v>5.5</v>
      </c>
      <c r="P506" s="47"/>
    </row>
    <row r="508" spans="1:16" x14ac:dyDescent="0.25">
      <c r="A508" s="11" t="s">
        <v>19</v>
      </c>
      <c r="B508" s="11"/>
    </row>
    <row r="509" spans="1:16" x14ac:dyDescent="0.25">
      <c r="A509" s="12" t="s">
        <v>22</v>
      </c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</row>
    <row r="510" spans="1:16" x14ac:dyDescent="0.25">
      <c r="A510" s="12" t="s">
        <v>83</v>
      </c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</row>
    <row r="511" spans="1:16" x14ac:dyDescent="0.25">
      <c r="A511" s="12" t="s">
        <v>20</v>
      </c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</row>
    <row r="512" spans="1:16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</row>
    <row r="514" spans="1:16" ht="15.75" x14ac:dyDescent="0.25">
      <c r="A514" s="44" t="s">
        <v>23</v>
      </c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</row>
    <row r="515" spans="1:16" ht="15.75" x14ac:dyDescent="0.25">
      <c r="A515" s="44" t="s">
        <v>0</v>
      </c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</row>
    <row r="517" spans="1:16" x14ac:dyDescent="0.25">
      <c r="A517" s="12" t="s">
        <v>1</v>
      </c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</row>
    <row r="518" spans="1:16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6" x14ac:dyDescent="0.25">
      <c r="A519" s="11" t="s">
        <v>2</v>
      </c>
      <c r="B519" s="11"/>
      <c r="C519" s="11"/>
      <c r="D519" s="3"/>
      <c r="E519" s="40" t="s">
        <v>39</v>
      </c>
      <c r="F519" s="40"/>
      <c r="G519" s="40"/>
      <c r="H519" s="40"/>
      <c r="I519" s="40"/>
    </row>
    <row r="520" spans="1:16" ht="15.75" thickBot="1" x14ac:dyDescent="0.3">
      <c r="A520" s="11"/>
      <c r="B520" s="11"/>
      <c r="C520" s="11"/>
      <c r="D520" s="3"/>
      <c r="E520" s="40"/>
      <c r="F520" s="40"/>
      <c r="G520" s="40"/>
    </row>
    <row r="521" spans="1:16" x14ac:dyDescent="0.25">
      <c r="A521" s="13" t="s">
        <v>4</v>
      </c>
      <c r="B521" s="13"/>
      <c r="C521" s="13"/>
      <c r="D521" s="13"/>
      <c r="G521" s="41">
        <v>2015</v>
      </c>
      <c r="H521" s="42"/>
      <c r="I521" s="42">
        <v>2016</v>
      </c>
      <c r="J521" s="42"/>
      <c r="K521" s="42">
        <v>2017</v>
      </c>
      <c r="L521" s="43"/>
    </row>
    <row r="522" spans="1:16" ht="15.75" thickBot="1" x14ac:dyDescent="0.3">
      <c r="A522" s="13"/>
      <c r="B522" s="13"/>
      <c r="C522" s="13"/>
      <c r="D522" s="13"/>
      <c r="G522" s="39">
        <v>7.2999999999999995E-2</v>
      </c>
      <c r="H522" s="28"/>
      <c r="I522" s="28">
        <v>5.5E-2</v>
      </c>
      <c r="J522" s="28"/>
      <c r="K522" s="28">
        <v>5.5E-2</v>
      </c>
      <c r="L522" s="29"/>
    </row>
    <row r="523" spans="1:16" ht="15.75" thickBot="1" x14ac:dyDescent="0.3">
      <c r="A523" s="1"/>
      <c r="B523" s="1"/>
      <c r="C523" s="1"/>
      <c r="D523" s="1"/>
      <c r="G523" s="2"/>
      <c r="H523" s="1"/>
      <c r="I523" s="2"/>
      <c r="J523" s="1"/>
      <c r="K523" s="2"/>
      <c r="L523" s="1"/>
    </row>
    <row r="524" spans="1:16" ht="15.75" thickBot="1" x14ac:dyDescent="0.3">
      <c r="A524" s="30" t="s">
        <v>21</v>
      </c>
      <c r="B524" s="31"/>
      <c r="C524" s="32">
        <v>2011</v>
      </c>
      <c r="D524" s="32"/>
      <c r="E524" s="32">
        <v>2012</v>
      </c>
      <c r="F524" s="32"/>
      <c r="G524" s="32">
        <v>2013</v>
      </c>
      <c r="H524" s="32"/>
      <c r="I524" s="32">
        <v>2014</v>
      </c>
      <c r="J524" s="32"/>
      <c r="K524" s="32">
        <v>2015</v>
      </c>
      <c r="L524" s="32"/>
      <c r="M524" s="32">
        <v>2016</v>
      </c>
      <c r="N524" s="32"/>
      <c r="O524" s="32">
        <v>2017</v>
      </c>
      <c r="P524" s="32"/>
    </row>
    <row r="525" spans="1:16" x14ac:dyDescent="0.25">
      <c r="A525" s="33" t="s">
        <v>5</v>
      </c>
      <c r="B525" s="34"/>
      <c r="C525" s="35">
        <v>5967.98</v>
      </c>
      <c r="D525" s="36"/>
      <c r="E525" s="36">
        <v>0</v>
      </c>
      <c r="F525" s="36"/>
      <c r="G525" s="36">
        <v>0</v>
      </c>
      <c r="H525" s="36"/>
      <c r="I525" s="36">
        <v>5179.05</v>
      </c>
      <c r="J525" s="36"/>
      <c r="K525" s="17">
        <f t="shared" ref="K525:K536" si="45">I525*7.3%+I525</f>
        <v>5557.1206499999998</v>
      </c>
      <c r="L525" s="17"/>
      <c r="M525" s="17">
        <f t="shared" ref="M525:M536" si="46">K525*5.5%+K525</f>
        <v>5862.76228575</v>
      </c>
      <c r="N525" s="17"/>
      <c r="O525" s="17">
        <f t="shared" ref="O525:O536" si="47">M525*5.5%+M525</f>
        <v>6185.2142114662502</v>
      </c>
      <c r="P525" s="17"/>
    </row>
    <row r="526" spans="1:16" x14ac:dyDescent="0.25">
      <c r="A526" s="14" t="s">
        <v>6</v>
      </c>
      <c r="B526" s="15"/>
      <c r="C526" s="16">
        <v>3018.96</v>
      </c>
      <c r="D526" s="17"/>
      <c r="E526" s="17">
        <v>2828.56</v>
      </c>
      <c r="F526" s="17"/>
      <c r="G526" s="17">
        <v>2828.56</v>
      </c>
      <c r="H526" s="17"/>
      <c r="I526" s="17">
        <v>0</v>
      </c>
      <c r="J526" s="17"/>
      <c r="K526" s="17">
        <f t="shared" si="45"/>
        <v>0</v>
      </c>
      <c r="L526" s="17"/>
      <c r="M526" s="17">
        <f t="shared" si="46"/>
        <v>0</v>
      </c>
      <c r="N526" s="17"/>
      <c r="O526" s="17">
        <f t="shared" si="47"/>
        <v>0</v>
      </c>
      <c r="P526" s="17"/>
    </row>
    <row r="527" spans="1:16" x14ac:dyDescent="0.25">
      <c r="A527" s="14" t="s">
        <v>7</v>
      </c>
      <c r="B527" s="15"/>
      <c r="C527" s="16">
        <v>3018.96</v>
      </c>
      <c r="D527" s="17"/>
      <c r="E527" s="17">
        <v>5657.12</v>
      </c>
      <c r="F527" s="17"/>
      <c r="G527" s="17">
        <v>0</v>
      </c>
      <c r="H527" s="17"/>
      <c r="I527" s="17">
        <v>2537.54</v>
      </c>
      <c r="J527" s="17"/>
      <c r="K527" s="17">
        <f t="shared" si="45"/>
        <v>2722.78042</v>
      </c>
      <c r="L527" s="17"/>
      <c r="M527" s="17">
        <f t="shared" si="46"/>
        <v>2872.5333430999999</v>
      </c>
      <c r="N527" s="17"/>
      <c r="O527" s="17">
        <f t="shared" si="47"/>
        <v>3030.5226769705</v>
      </c>
      <c r="P527" s="17"/>
    </row>
    <row r="528" spans="1:16" x14ac:dyDescent="0.25">
      <c r="A528" s="14" t="s">
        <v>8</v>
      </c>
      <c r="B528" s="15"/>
      <c r="C528" s="16">
        <v>3018.96</v>
      </c>
      <c r="D528" s="17"/>
      <c r="E528" s="17">
        <v>2828.56</v>
      </c>
      <c r="F528" s="17"/>
      <c r="G528" s="17">
        <v>10566.04</v>
      </c>
      <c r="H528" s="17"/>
      <c r="I528" s="17">
        <v>0</v>
      </c>
      <c r="J528" s="17"/>
      <c r="K528" s="17">
        <f t="shared" si="45"/>
        <v>0</v>
      </c>
      <c r="L528" s="17"/>
      <c r="M528" s="17">
        <f t="shared" si="46"/>
        <v>0</v>
      </c>
      <c r="N528" s="17"/>
      <c r="O528" s="17">
        <f t="shared" si="47"/>
        <v>0</v>
      </c>
      <c r="P528" s="17"/>
    </row>
    <row r="529" spans="1:18" x14ac:dyDescent="0.25">
      <c r="A529" s="14" t="s">
        <v>9</v>
      </c>
      <c r="B529" s="15"/>
      <c r="C529" s="16">
        <v>3018.96</v>
      </c>
      <c r="D529" s="17"/>
      <c r="E529" s="17">
        <v>2828.56</v>
      </c>
      <c r="F529" s="17"/>
      <c r="G529" s="17">
        <v>2641.51</v>
      </c>
      <c r="H529" s="17"/>
      <c r="I529" s="17">
        <v>2537.54</v>
      </c>
      <c r="J529" s="17"/>
      <c r="K529" s="17">
        <f t="shared" si="45"/>
        <v>2722.78042</v>
      </c>
      <c r="L529" s="17"/>
      <c r="M529" s="17">
        <f t="shared" si="46"/>
        <v>2872.5333430999999</v>
      </c>
      <c r="N529" s="17"/>
      <c r="O529" s="17">
        <f t="shared" si="47"/>
        <v>3030.5226769705</v>
      </c>
      <c r="P529" s="17"/>
    </row>
    <row r="530" spans="1:18" x14ac:dyDescent="0.25">
      <c r="A530" s="14" t="s">
        <v>10</v>
      </c>
      <c r="B530" s="15"/>
      <c r="C530" s="16">
        <v>3018.96</v>
      </c>
      <c r="D530" s="17"/>
      <c r="E530" s="17">
        <v>2828.56</v>
      </c>
      <c r="F530" s="17"/>
      <c r="G530" s="17">
        <v>0</v>
      </c>
      <c r="H530" s="17"/>
      <c r="I530" s="17">
        <v>380.63</v>
      </c>
      <c r="J530" s="17"/>
      <c r="K530" s="17">
        <f t="shared" si="45"/>
        <v>408.41598999999997</v>
      </c>
      <c r="L530" s="17"/>
      <c r="M530" s="17">
        <f t="shared" si="46"/>
        <v>430.87886944999997</v>
      </c>
      <c r="N530" s="17"/>
      <c r="O530" s="17">
        <f t="shared" si="47"/>
        <v>454.57720726974998</v>
      </c>
      <c r="P530" s="17"/>
    </row>
    <row r="531" spans="1:18" x14ac:dyDescent="0.25">
      <c r="A531" s="14" t="s">
        <v>11</v>
      </c>
      <c r="B531" s="15"/>
      <c r="C531" s="16">
        <v>3018.96</v>
      </c>
      <c r="D531" s="17"/>
      <c r="E531" s="17">
        <v>2828.56</v>
      </c>
      <c r="F531" s="17"/>
      <c r="G531" s="17">
        <v>5283.02</v>
      </c>
      <c r="H531" s="17"/>
      <c r="I531" s="17">
        <v>2537.54</v>
      </c>
      <c r="J531" s="17"/>
      <c r="K531" s="17">
        <f t="shared" si="45"/>
        <v>2722.78042</v>
      </c>
      <c r="L531" s="17"/>
      <c r="M531" s="17">
        <f t="shared" si="46"/>
        <v>2872.5333430999999</v>
      </c>
      <c r="N531" s="17"/>
      <c r="O531" s="17">
        <f t="shared" si="47"/>
        <v>3030.5226769705</v>
      </c>
      <c r="P531" s="17"/>
    </row>
    <row r="532" spans="1:18" x14ac:dyDescent="0.25">
      <c r="A532" s="14" t="s">
        <v>12</v>
      </c>
      <c r="B532" s="15"/>
      <c r="C532" s="16">
        <v>3384.31</v>
      </c>
      <c r="D532" s="17"/>
      <c r="E532" s="17">
        <v>0</v>
      </c>
      <c r="F532" s="17"/>
      <c r="G532" s="17">
        <v>2641.51</v>
      </c>
      <c r="H532" s="17"/>
      <c r="I532" s="17">
        <v>5075.08</v>
      </c>
      <c r="J532" s="17"/>
      <c r="K532" s="17">
        <f>I532*7.3%+I532+77.37</f>
        <v>5522.93084</v>
      </c>
      <c r="L532" s="17"/>
      <c r="M532" s="17">
        <f t="shared" si="46"/>
        <v>5826.6920362000001</v>
      </c>
      <c r="N532" s="17"/>
      <c r="O532" s="17">
        <f t="shared" si="47"/>
        <v>6147.1600981909996</v>
      </c>
      <c r="P532" s="17"/>
    </row>
    <row r="533" spans="1:18" x14ac:dyDescent="0.25">
      <c r="A533" s="14" t="s">
        <v>13</v>
      </c>
      <c r="B533" s="15"/>
      <c r="C533" s="16">
        <v>3018.96</v>
      </c>
      <c r="D533" s="17"/>
      <c r="E533" s="17">
        <v>0</v>
      </c>
      <c r="F533" s="17"/>
      <c r="G533" s="17">
        <v>0</v>
      </c>
      <c r="H533" s="17"/>
      <c r="I533" s="17">
        <v>2537.54</v>
      </c>
      <c r="J533" s="17"/>
      <c r="K533" s="17">
        <f t="shared" si="45"/>
        <v>2722.78042</v>
      </c>
      <c r="L533" s="17"/>
      <c r="M533" s="17">
        <f t="shared" si="46"/>
        <v>2872.5333430999999</v>
      </c>
      <c r="N533" s="17"/>
      <c r="O533" s="17">
        <f t="shared" si="47"/>
        <v>3030.5226769705</v>
      </c>
      <c r="P533" s="17"/>
    </row>
    <row r="534" spans="1:18" x14ac:dyDescent="0.25">
      <c r="A534" s="14" t="s">
        <v>14</v>
      </c>
      <c r="B534" s="15"/>
      <c r="C534" s="16">
        <v>3018.96</v>
      </c>
      <c r="D534" s="17"/>
      <c r="E534" s="17">
        <v>5657.12</v>
      </c>
      <c r="F534" s="17"/>
      <c r="G534" s="17">
        <v>5283.02</v>
      </c>
      <c r="H534" s="17"/>
      <c r="I534" s="17">
        <f>SUM(C534+E534+G534)/3</f>
        <v>4653.0333333333338</v>
      </c>
      <c r="J534" s="17"/>
      <c r="K534" s="17">
        <f t="shared" si="45"/>
        <v>4992.7047666666667</v>
      </c>
      <c r="L534" s="17"/>
      <c r="M534" s="17">
        <f t="shared" si="46"/>
        <v>5267.3035288333331</v>
      </c>
      <c r="N534" s="17"/>
      <c r="O534" s="17">
        <f t="shared" si="47"/>
        <v>5557.005222919166</v>
      </c>
      <c r="P534" s="17"/>
    </row>
    <row r="535" spans="1:18" x14ac:dyDescent="0.25">
      <c r="A535" s="14" t="s">
        <v>15</v>
      </c>
      <c r="B535" s="15"/>
      <c r="C535" s="16">
        <v>3018.96</v>
      </c>
      <c r="D535" s="17"/>
      <c r="E535" s="17">
        <v>2828.56</v>
      </c>
      <c r="F535" s="17"/>
      <c r="G535" s="17">
        <v>2641.51</v>
      </c>
      <c r="H535" s="17"/>
      <c r="I535" s="17">
        <f>SUM(C535+E535+G535)/3</f>
        <v>2829.6766666666667</v>
      </c>
      <c r="J535" s="17"/>
      <c r="K535" s="17">
        <f t="shared" si="45"/>
        <v>3036.2430633333333</v>
      </c>
      <c r="L535" s="17"/>
      <c r="M535" s="17">
        <f t="shared" si="46"/>
        <v>3203.2364318166665</v>
      </c>
      <c r="N535" s="17"/>
      <c r="O535" s="17">
        <f t="shared" si="47"/>
        <v>3379.4144355665831</v>
      </c>
      <c r="P535" s="17"/>
    </row>
    <row r="536" spans="1:18" ht="15.75" thickBot="1" x14ac:dyDescent="0.3">
      <c r="A536" s="18" t="s">
        <v>16</v>
      </c>
      <c r="B536" s="19"/>
      <c r="C536" s="20">
        <v>3018.96</v>
      </c>
      <c r="D536" s="21"/>
      <c r="E536" s="21">
        <v>2828.56</v>
      </c>
      <c r="F536" s="21"/>
      <c r="G536" s="21">
        <v>0</v>
      </c>
      <c r="H536" s="21"/>
      <c r="I536" s="17">
        <f>SUM(C536+E536+G536)/3</f>
        <v>1949.1733333333334</v>
      </c>
      <c r="J536" s="17"/>
      <c r="K536" s="17">
        <f t="shared" si="45"/>
        <v>2091.4629866666669</v>
      </c>
      <c r="L536" s="17"/>
      <c r="M536" s="17">
        <f t="shared" si="46"/>
        <v>2206.4934509333334</v>
      </c>
      <c r="N536" s="17"/>
      <c r="O536" s="17">
        <f t="shared" si="47"/>
        <v>2327.8505907346666</v>
      </c>
      <c r="P536" s="17"/>
    </row>
    <row r="537" spans="1:18" ht="15.75" thickBot="1" x14ac:dyDescent="0.3">
      <c r="A537" s="22" t="s">
        <v>17</v>
      </c>
      <c r="B537" s="23"/>
      <c r="C537" s="24">
        <f>SUM(C525:D536)</f>
        <v>39541.889999999992</v>
      </c>
      <c r="D537" s="25"/>
      <c r="E537" s="25">
        <f>SUM(E525:F536)</f>
        <v>31114.160000000003</v>
      </c>
      <c r="F537" s="25"/>
      <c r="G537" s="25">
        <f>SUM(G525:H536)</f>
        <v>31885.17</v>
      </c>
      <c r="H537" s="25"/>
      <c r="I537" s="25">
        <f>SUM(I525:J536)</f>
        <v>30216.80333333333</v>
      </c>
      <c r="J537" s="25"/>
      <c r="K537" s="25">
        <f>SUM(K525:L536)</f>
        <v>32499.999976666666</v>
      </c>
      <c r="L537" s="25"/>
      <c r="M537" s="25">
        <f>SUM(M525:N536)</f>
        <v>34287.499975383333</v>
      </c>
      <c r="N537" s="25"/>
      <c r="O537" s="25">
        <f>SUM(O525:P536)</f>
        <v>36173.312474029422</v>
      </c>
      <c r="P537" s="27"/>
      <c r="R537" s="7"/>
    </row>
    <row r="538" spans="1:18" ht="15.75" thickBot="1" x14ac:dyDescent="0.3">
      <c r="A538" s="48" t="s">
        <v>18</v>
      </c>
      <c r="B538" s="49"/>
      <c r="C538" s="50"/>
      <c r="D538" s="51"/>
      <c r="E538" s="47">
        <f>E537*100/C537-100</f>
        <v>-21.313422297214402</v>
      </c>
      <c r="F538" s="47"/>
      <c r="G538" s="47">
        <f>G537*100/E537-100</f>
        <v>2.4780035842201613</v>
      </c>
      <c r="H538" s="47"/>
      <c r="I538" s="47">
        <f>I537*100/G537-100</f>
        <v>-5.2324220528435887</v>
      </c>
      <c r="J538" s="47"/>
      <c r="K538" s="47">
        <f>K537*100/I537-100</f>
        <v>7.5560495865380091</v>
      </c>
      <c r="L538" s="47"/>
      <c r="M538" s="47">
        <f>M537*100/K537-100</f>
        <v>5.5</v>
      </c>
      <c r="N538" s="47"/>
      <c r="O538" s="47">
        <f>O537*100/M537-100</f>
        <v>5.5000000000000142</v>
      </c>
      <c r="P538" s="47"/>
    </row>
    <row r="540" spans="1:18" x14ac:dyDescent="0.25">
      <c r="A540" s="11" t="s">
        <v>19</v>
      </c>
      <c r="B540" s="11"/>
    </row>
    <row r="541" spans="1:18" x14ac:dyDescent="0.25">
      <c r="A541" s="12" t="s">
        <v>22</v>
      </c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</row>
    <row r="542" spans="1:18" x14ac:dyDescent="0.25">
      <c r="A542" s="12" t="s">
        <v>86</v>
      </c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</row>
    <row r="543" spans="1:18" x14ac:dyDescent="0.25">
      <c r="A543" s="12" t="s">
        <v>20</v>
      </c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</row>
    <row r="544" spans="1:18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</row>
    <row r="546" spans="1:16" ht="15.75" x14ac:dyDescent="0.25">
      <c r="A546" s="44" t="s">
        <v>23</v>
      </c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</row>
    <row r="547" spans="1:16" ht="15.75" x14ac:dyDescent="0.25">
      <c r="A547" s="44" t="s">
        <v>0</v>
      </c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</row>
    <row r="549" spans="1:16" x14ac:dyDescent="0.25">
      <c r="A549" s="12" t="s">
        <v>1</v>
      </c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</row>
    <row r="550" spans="1:16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6" x14ac:dyDescent="0.25">
      <c r="A551" s="11" t="s">
        <v>2</v>
      </c>
      <c r="B551" s="11"/>
      <c r="C551" s="11"/>
      <c r="D551" s="3"/>
      <c r="E551" s="40" t="s">
        <v>40</v>
      </c>
      <c r="F551" s="40"/>
      <c r="G551" s="40"/>
      <c r="H551" s="40"/>
      <c r="I551" s="40"/>
    </row>
    <row r="552" spans="1:16" ht="15.75" thickBot="1" x14ac:dyDescent="0.3">
      <c r="A552" s="11"/>
      <c r="B552" s="11"/>
      <c r="C552" s="11"/>
      <c r="D552" s="3"/>
      <c r="E552" s="40"/>
      <c r="F552" s="40"/>
      <c r="G552" s="40"/>
    </row>
    <row r="553" spans="1:16" x14ac:dyDescent="0.25">
      <c r="A553" s="13" t="s">
        <v>4</v>
      </c>
      <c r="B553" s="13"/>
      <c r="C553" s="13"/>
      <c r="D553" s="13"/>
      <c r="G553" s="41">
        <v>2015</v>
      </c>
      <c r="H553" s="42"/>
      <c r="I553" s="42">
        <v>2016</v>
      </c>
      <c r="J553" s="42"/>
      <c r="K553" s="42">
        <v>2017</v>
      </c>
      <c r="L553" s="43"/>
    </row>
    <row r="554" spans="1:16" ht="15.75" thickBot="1" x14ac:dyDescent="0.3">
      <c r="A554" s="13"/>
      <c r="B554" s="13"/>
      <c r="C554" s="13"/>
      <c r="D554" s="13"/>
      <c r="G554" s="39">
        <v>7.2999999999999995E-2</v>
      </c>
      <c r="H554" s="28"/>
      <c r="I554" s="28">
        <v>5.5E-2</v>
      </c>
      <c r="J554" s="28"/>
      <c r="K554" s="28">
        <v>5.5E-2</v>
      </c>
      <c r="L554" s="29"/>
    </row>
    <row r="555" spans="1:16" ht="15.75" thickBot="1" x14ac:dyDescent="0.3">
      <c r="A555" s="1"/>
      <c r="B555" s="1"/>
      <c r="C555" s="1"/>
      <c r="D555" s="1"/>
      <c r="G555" s="2"/>
      <c r="H555" s="1"/>
      <c r="I555" s="2"/>
      <c r="J555" s="1"/>
      <c r="K555" s="2"/>
      <c r="L555" s="1"/>
    </row>
    <row r="556" spans="1:16" ht="15.75" thickBot="1" x14ac:dyDescent="0.3">
      <c r="A556" s="30" t="s">
        <v>21</v>
      </c>
      <c r="B556" s="31"/>
      <c r="C556" s="32">
        <v>2011</v>
      </c>
      <c r="D556" s="32"/>
      <c r="E556" s="32">
        <v>2012</v>
      </c>
      <c r="F556" s="32"/>
      <c r="G556" s="32">
        <v>2013</v>
      </c>
      <c r="H556" s="32"/>
      <c r="I556" s="32">
        <v>2014</v>
      </c>
      <c r="J556" s="32"/>
      <c r="K556" s="32">
        <v>2015</v>
      </c>
      <c r="L556" s="32"/>
      <c r="M556" s="32">
        <v>2016</v>
      </c>
      <c r="N556" s="32"/>
      <c r="O556" s="32">
        <v>2017</v>
      </c>
      <c r="P556" s="32"/>
    </row>
    <row r="557" spans="1:16" x14ac:dyDescent="0.25">
      <c r="A557" s="33" t="s">
        <v>5</v>
      </c>
      <c r="B557" s="34"/>
      <c r="C557" s="35">
        <v>225474.54</v>
      </c>
      <c r="D557" s="36"/>
      <c r="E557" s="36">
        <v>313774.94</v>
      </c>
      <c r="F557" s="36"/>
      <c r="G557" s="36">
        <v>301445.74</v>
      </c>
      <c r="H557" s="36"/>
      <c r="I557" s="36">
        <v>284329.09000000003</v>
      </c>
      <c r="J557" s="36"/>
      <c r="K557" s="17">
        <f t="shared" ref="K557:K567" si="48">I557*7.3%+I557+24989.33</f>
        <v>330074.44357000006</v>
      </c>
      <c r="L557" s="17"/>
      <c r="M557" s="17">
        <f t="shared" ref="M557:M568" si="49">K557*5.5%+K557</f>
        <v>348228.53796635009</v>
      </c>
      <c r="N557" s="17"/>
      <c r="O557" s="17">
        <f t="shared" ref="O557:O568" si="50">M557*5.5%+M557</f>
        <v>367381.10755449935</v>
      </c>
      <c r="P557" s="17"/>
    </row>
    <row r="558" spans="1:16" x14ac:dyDescent="0.25">
      <c r="A558" s="14" t="s">
        <v>6</v>
      </c>
      <c r="B558" s="15"/>
      <c r="C558" s="16">
        <v>241717.25</v>
      </c>
      <c r="D558" s="17"/>
      <c r="E558" s="17">
        <v>189469.35</v>
      </c>
      <c r="F558" s="17"/>
      <c r="G558" s="17">
        <v>252646.23</v>
      </c>
      <c r="H558" s="17"/>
      <c r="I558" s="17">
        <v>291536.96999999997</v>
      </c>
      <c r="J558" s="17"/>
      <c r="K558" s="17">
        <f t="shared" si="48"/>
        <v>337808.49880999996</v>
      </c>
      <c r="L558" s="17"/>
      <c r="M558" s="17">
        <f t="shared" si="49"/>
        <v>356387.96624454996</v>
      </c>
      <c r="N558" s="17"/>
      <c r="O558" s="17">
        <f t="shared" si="50"/>
        <v>375989.30438800022</v>
      </c>
      <c r="P558" s="17"/>
    </row>
    <row r="559" spans="1:16" x14ac:dyDescent="0.25">
      <c r="A559" s="14" t="s">
        <v>7</v>
      </c>
      <c r="B559" s="15"/>
      <c r="C559" s="16">
        <v>377418.48</v>
      </c>
      <c r="D559" s="17"/>
      <c r="E559" s="17">
        <v>285849.74</v>
      </c>
      <c r="F559" s="17"/>
      <c r="G559" s="17">
        <v>281408.25</v>
      </c>
      <c r="H559" s="17"/>
      <c r="I559" s="17">
        <v>305453.76</v>
      </c>
      <c r="J559" s="17"/>
      <c r="K559" s="17">
        <f t="shared" si="48"/>
        <v>352741.21448000002</v>
      </c>
      <c r="L559" s="17"/>
      <c r="M559" s="17">
        <f t="shared" si="49"/>
        <v>372141.98127640004</v>
      </c>
      <c r="N559" s="17"/>
      <c r="O559" s="17">
        <f t="shared" si="50"/>
        <v>392609.79024660203</v>
      </c>
      <c r="P559" s="17"/>
    </row>
    <row r="560" spans="1:16" x14ac:dyDescent="0.25">
      <c r="A560" s="14" t="s">
        <v>8</v>
      </c>
      <c r="B560" s="15"/>
      <c r="C560" s="16">
        <v>201736.02</v>
      </c>
      <c r="D560" s="17"/>
      <c r="E560" s="17">
        <v>246263.33</v>
      </c>
      <c r="F560" s="17"/>
      <c r="G560" s="17">
        <v>369234.53</v>
      </c>
      <c r="H560" s="17"/>
      <c r="I560" s="17">
        <v>384275.76</v>
      </c>
      <c r="J560" s="17"/>
      <c r="K560" s="17">
        <f t="shared" si="48"/>
        <v>437317.22048000002</v>
      </c>
      <c r="L560" s="17"/>
      <c r="M560" s="17">
        <f t="shared" si="49"/>
        <v>461369.66760640003</v>
      </c>
      <c r="N560" s="17"/>
      <c r="O560" s="17">
        <f t="shared" si="50"/>
        <v>486744.99932475202</v>
      </c>
      <c r="P560" s="17"/>
    </row>
    <row r="561" spans="1:18" x14ac:dyDescent="0.25">
      <c r="A561" s="14" t="s">
        <v>9</v>
      </c>
      <c r="B561" s="15"/>
      <c r="C561" s="16">
        <v>279557.56</v>
      </c>
      <c r="D561" s="17"/>
      <c r="E561" s="17">
        <v>398423.89</v>
      </c>
      <c r="F561" s="17"/>
      <c r="G561" s="17">
        <v>279303.06</v>
      </c>
      <c r="H561" s="17"/>
      <c r="I561" s="17">
        <v>285605.03000000003</v>
      </c>
      <c r="J561" s="17"/>
      <c r="K561" s="17">
        <f t="shared" si="48"/>
        <v>331443.52719000005</v>
      </c>
      <c r="L561" s="17"/>
      <c r="M561" s="17">
        <f t="shared" si="49"/>
        <v>349672.92118545005</v>
      </c>
      <c r="N561" s="17"/>
      <c r="O561" s="17">
        <f t="shared" si="50"/>
        <v>368904.93185064982</v>
      </c>
      <c r="P561" s="17"/>
    </row>
    <row r="562" spans="1:18" x14ac:dyDescent="0.25">
      <c r="A562" s="14" t="s">
        <v>10</v>
      </c>
      <c r="B562" s="15"/>
      <c r="C562" s="16">
        <v>353159.08</v>
      </c>
      <c r="D562" s="17"/>
      <c r="E562" s="17">
        <v>246805.01</v>
      </c>
      <c r="F562" s="17"/>
      <c r="G562" s="17">
        <v>307591.09999999998</v>
      </c>
      <c r="H562" s="17"/>
      <c r="I562" s="17">
        <v>226189.44</v>
      </c>
      <c r="J562" s="17"/>
      <c r="K562" s="17">
        <f t="shared" si="48"/>
        <v>267690.59912000003</v>
      </c>
      <c r="L562" s="17"/>
      <c r="M562" s="17">
        <f t="shared" si="49"/>
        <v>282413.58207160002</v>
      </c>
      <c r="N562" s="17"/>
      <c r="O562" s="17">
        <f t="shared" si="50"/>
        <v>297946.32908553799</v>
      </c>
      <c r="P562" s="17"/>
    </row>
    <row r="563" spans="1:18" x14ac:dyDescent="0.25">
      <c r="A563" s="14" t="s">
        <v>11</v>
      </c>
      <c r="B563" s="15"/>
      <c r="C563" s="16">
        <v>280806.46999999997</v>
      </c>
      <c r="D563" s="17"/>
      <c r="E563" s="17">
        <v>380542.58</v>
      </c>
      <c r="F563" s="17"/>
      <c r="G563" s="17">
        <v>368946.17</v>
      </c>
      <c r="H563" s="17"/>
      <c r="I563" s="17">
        <v>394357.49</v>
      </c>
      <c r="J563" s="17"/>
      <c r="K563" s="17">
        <f t="shared" si="48"/>
        <v>448134.91677000001</v>
      </c>
      <c r="L563" s="17"/>
      <c r="M563" s="17">
        <f t="shared" si="49"/>
        <v>472782.33719235001</v>
      </c>
      <c r="N563" s="17"/>
      <c r="O563" s="17">
        <f t="shared" si="50"/>
        <v>498785.36573792924</v>
      </c>
      <c r="P563" s="17"/>
    </row>
    <row r="564" spans="1:18" x14ac:dyDescent="0.25">
      <c r="A564" s="14" t="s">
        <v>12</v>
      </c>
      <c r="B564" s="15"/>
      <c r="C564" s="16">
        <v>370926.78</v>
      </c>
      <c r="D564" s="17"/>
      <c r="E564" s="17">
        <v>237500.14</v>
      </c>
      <c r="F564" s="17"/>
      <c r="G564" s="17">
        <v>284264.07</v>
      </c>
      <c r="H564" s="17"/>
      <c r="I564" s="17">
        <v>277144.75</v>
      </c>
      <c r="J564" s="17"/>
      <c r="K564" s="17">
        <f t="shared" si="48"/>
        <v>322365.64675000001</v>
      </c>
      <c r="L564" s="17"/>
      <c r="M564" s="17">
        <f t="shared" si="49"/>
        <v>340095.75732125004</v>
      </c>
      <c r="N564" s="17"/>
      <c r="O564" s="17">
        <f t="shared" si="50"/>
        <v>358801.02397391881</v>
      </c>
      <c r="P564" s="17"/>
    </row>
    <row r="565" spans="1:18" x14ac:dyDescent="0.25">
      <c r="A565" s="14" t="s">
        <v>13</v>
      </c>
      <c r="B565" s="15"/>
      <c r="C565" s="16">
        <v>260084.52</v>
      </c>
      <c r="D565" s="17"/>
      <c r="E565" s="17">
        <v>285102.51</v>
      </c>
      <c r="F565" s="17"/>
      <c r="G565" s="17">
        <v>258289.48</v>
      </c>
      <c r="H565" s="17"/>
      <c r="I565" s="17">
        <v>402353.47</v>
      </c>
      <c r="J565" s="17"/>
      <c r="K565" s="17">
        <f t="shared" si="48"/>
        <v>456714.60330999998</v>
      </c>
      <c r="L565" s="17"/>
      <c r="M565" s="17">
        <f t="shared" si="49"/>
        <v>481833.90649204998</v>
      </c>
      <c r="N565" s="17"/>
      <c r="O565" s="17">
        <f t="shared" si="50"/>
        <v>508334.77134911274</v>
      </c>
      <c r="P565" s="17"/>
    </row>
    <row r="566" spans="1:18" x14ac:dyDescent="0.25">
      <c r="A566" s="14" t="s">
        <v>14</v>
      </c>
      <c r="B566" s="15"/>
      <c r="C566" s="16">
        <v>291665.69</v>
      </c>
      <c r="D566" s="17"/>
      <c r="E566" s="17">
        <v>360220.17</v>
      </c>
      <c r="F566" s="17"/>
      <c r="G566" s="17">
        <v>453135.69</v>
      </c>
      <c r="H566" s="17"/>
      <c r="I566" s="17">
        <f>SUM(C566+E566+G566)/3</f>
        <v>368340.51666666666</v>
      </c>
      <c r="J566" s="17"/>
      <c r="K566" s="17">
        <f t="shared" si="48"/>
        <v>420218.70438333333</v>
      </c>
      <c r="L566" s="17"/>
      <c r="M566" s="17">
        <f t="shared" si="49"/>
        <v>443330.73312441667</v>
      </c>
      <c r="N566" s="17"/>
      <c r="O566" s="17">
        <f t="shared" si="50"/>
        <v>467713.92344625958</v>
      </c>
      <c r="P566" s="17"/>
    </row>
    <row r="567" spans="1:18" x14ac:dyDescent="0.25">
      <c r="A567" s="14" t="s">
        <v>15</v>
      </c>
      <c r="B567" s="15"/>
      <c r="C567" s="16">
        <v>390896.88</v>
      </c>
      <c r="D567" s="17"/>
      <c r="E567" s="17">
        <v>289452.38</v>
      </c>
      <c r="F567" s="17"/>
      <c r="G567" s="17">
        <v>302859.17</v>
      </c>
      <c r="H567" s="17"/>
      <c r="I567" s="17">
        <f>SUM(C567+E567+G567)/3</f>
        <v>327736.14333333331</v>
      </c>
      <c r="J567" s="17"/>
      <c r="K567" s="17">
        <f t="shared" si="48"/>
        <v>376650.21179666667</v>
      </c>
      <c r="L567" s="17"/>
      <c r="M567" s="17">
        <f t="shared" si="49"/>
        <v>397365.97344548337</v>
      </c>
      <c r="N567" s="17"/>
      <c r="O567" s="17">
        <f t="shared" si="50"/>
        <v>419221.10198498494</v>
      </c>
      <c r="P567" s="17"/>
    </row>
    <row r="568" spans="1:18" ht="15.75" thickBot="1" x14ac:dyDescent="0.3">
      <c r="A568" s="18" t="s">
        <v>16</v>
      </c>
      <c r="B568" s="19"/>
      <c r="C568" s="20">
        <v>379381.41</v>
      </c>
      <c r="D568" s="21"/>
      <c r="E568" s="21">
        <v>451046.19</v>
      </c>
      <c r="F568" s="21"/>
      <c r="G568" s="21">
        <v>438494.32</v>
      </c>
      <c r="H568" s="21"/>
      <c r="I568" s="17">
        <f>SUM(C568+E568+G568)/3</f>
        <v>422973.97333333333</v>
      </c>
      <c r="J568" s="17"/>
      <c r="K568" s="17">
        <f>I568*7.3%+I568+24989.34</f>
        <v>478840.41338666668</v>
      </c>
      <c r="L568" s="17"/>
      <c r="M568" s="17">
        <f t="shared" si="49"/>
        <v>505176.63612293336</v>
      </c>
      <c r="N568" s="17"/>
      <c r="O568" s="17">
        <f t="shared" si="50"/>
        <v>532961.35110969469</v>
      </c>
      <c r="P568" s="17"/>
      <c r="R568" s="7"/>
    </row>
    <row r="569" spans="1:18" ht="15.75" thickBot="1" x14ac:dyDescent="0.3">
      <c r="A569" s="22" t="s">
        <v>17</v>
      </c>
      <c r="B569" s="23"/>
      <c r="C569" s="24">
        <f>SUM(C557:D568)</f>
        <v>3652824.68</v>
      </c>
      <c r="D569" s="25"/>
      <c r="E569" s="25">
        <f>SUM(E557:F568)</f>
        <v>3684450.23</v>
      </c>
      <c r="F569" s="25"/>
      <c r="G569" s="25">
        <f>SUM(G557:H568)</f>
        <v>3897617.8099999996</v>
      </c>
      <c r="H569" s="25"/>
      <c r="I569" s="25">
        <f>SUM(I557:J568)</f>
        <v>3970296.3933333331</v>
      </c>
      <c r="J569" s="25"/>
      <c r="K569" s="25">
        <f>SUM(K557:L568)</f>
        <v>4560000.0000466667</v>
      </c>
      <c r="L569" s="25"/>
      <c r="M569" s="25">
        <f>SUM(M557:N568)</f>
        <v>4810800.0000492334</v>
      </c>
      <c r="N569" s="25"/>
      <c r="O569" s="25">
        <f>SUM(O557:P568)</f>
        <v>5075394.0000519417</v>
      </c>
      <c r="P569" s="27"/>
    </row>
    <row r="570" spans="1:18" ht="15.75" thickBot="1" x14ac:dyDescent="0.3">
      <c r="A570" s="48" t="s">
        <v>18</v>
      </c>
      <c r="B570" s="49"/>
      <c r="C570" s="50"/>
      <c r="D570" s="51"/>
      <c r="E570" s="47">
        <f>E569*100/C569-100</f>
        <v>0.86578340792418373</v>
      </c>
      <c r="F570" s="47"/>
      <c r="G570" s="47">
        <f>G569*100/E569-100</f>
        <v>5.7856007461932677</v>
      </c>
      <c r="H570" s="47"/>
      <c r="I570" s="47">
        <f>I569*100/G569-100</f>
        <v>1.8646924063940844</v>
      </c>
      <c r="J570" s="47"/>
      <c r="K570" s="47">
        <f>K569*100/I569-100</f>
        <v>14.852886240521642</v>
      </c>
      <c r="L570" s="47"/>
      <c r="M570" s="47">
        <f>M569*100/K569-100</f>
        <v>5.5</v>
      </c>
      <c r="N570" s="47"/>
      <c r="O570" s="47">
        <f>O569*100/M569-100</f>
        <v>5.5000000000000142</v>
      </c>
      <c r="P570" s="47"/>
      <c r="R570" s="7"/>
    </row>
    <row r="571" spans="1:18" x14ac:dyDescent="0.25">
      <c r="A571" s="11" t="s">
        <v>19</v>
      </c>
      <c r="B571" s="11"/>
    </row>
    <row r="572" spans="1:18" x14ac:dyDescent="0.25">
      <c r="A572" s="12" t="s">
        <v>22</v>
      </c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</row>
    <row r="573" spans="1:18" x14ac:dyDescent="0.25">
      <c r="A573" s="12" t="s">
        <v>83</v>
      </c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</row>
    <row r="574" spans="1:18" x14ac:dyDescent="0.25">
      <c r="A574" s="12" t="s">
        <v>90</v>
      </c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</row>
    <row r="575" spans="1:18" x14ac:dyDescent="0.25">
      <c r="A575" s="12" t="s">
        <v>91</v>
      </c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</row>
    <row r="576" spans="1:18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</row>
    <row r="578" spans="1:16" ht="15.75" x14ac:dyDescent="0.25">
      <c r="A578" s="44" t="s">
        <v>23</v>
      </c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</row>
    <row r="579" spans="1:16" ht="15.75" x14ac:dyDescent="0.25">
      <c r="A579" s="44" t="s">
        <v>0</v>
      </c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</row>
    <row r="581" spans="1:16" x14ac:dyDescent="0.25">
      <c r="A581" s="12" t="s">
        <v>1</v>
      </c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</row>
    <row r="582" spans="1:16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6" x14ac:dyDescent="0.25">
      <c r="A583" s="11" t="s">
        <v>2</v>
      </c>
      <c r="B583" s="11"/>
      <c r="C583" s="11"/>
      <c r="D583" s="3"/>
      <c r="E583" s="40" t="s">
        <v>41</v>
      </c>
      <c r="F583" s="40"/>
      <c r="G583" s="40"/>
      <c r="H583" s="40"/>
      <c r="I583" s="40"/>
    </row>
    <row r="584" spans="1:16" ht="15.75" thickBot="1" x14ac:dyDescent="0.3">
      <c r="A584" s="11"/>
      <c r="B584" s="11"/>
      <c r="C584" s="11"/>
      <c r="D584" s="3"/>
      <c r="E584" s="40"/>
      <c r="F584" s="40"/>
      <c r="G584" s="40"/>
    </row>
    <row r="585" spans="1:16" x14ac:dyDescent="0.25">
      <c r="A585" s="13" t="s">
        <v>4</v>
      </c>
      <c r="B585" s="13"/>
      <c r="C585" s="13"/>
      <c r="D585" s="13"/>
      <c r="G585" s="41">
        <v>2015</v>
      </c>
      <c r="H585" s="42"/>
      <c r="I585" s="42">
        <v>2016</v>
      </c>
      <c r="J585" s="42"/>
      <c r="K585" s="42">
        <v>2017</v>
      </c>
      <c r="L585" s="43"/>
    </row>
    <row r="586" spans="1:16" ht="15.75" thickBot="1" x14ac:dyDescent="0.3">
      <c r="A586" s="13"/>
      <c r="B586" s="13"/>
      <c r="C586" s="13"/>
      <c r="D586" s="13"/>
      <c r="G586" s="39">
        <v>7.2999999999999995E-2</v>
      </c>
      <c r="H586" s="28"/>
      <c r="I586" s="28">
        <v>5.5E-2</v>
      </c>
      <c r="J586" s="28"/>
      <c r="K586" s="28">
        <v>5.5E-2</v>
      </c>
      <c r="L586" s="29"/>
    </row>
    <row r="587" spans="1:16" ht="15.75" thickBot="1" x14ac:dyDescent="0.3">
      <c r="A587" s="1"/>
      <c r="B587" s="1"/>
      <c r="C587" s="1"/>
      <c r="D587" s="1"/>
      <c r="G587" s="2"/>
      <c r="H587" s="1"/>
      <c r="I587" s="2"/>
      <c r="J587" s="1"/>
      <c r="K587" s="2"/>
      <c r="L587" s="1"/>
    </row>
    <row r="588" spans="1:16" ht="15.75" thickBot="1" x14ac:dyDescent="0.3">
      <c r="A588" s="30" t="s">
        <v>21</v>
      </c>
      <c r="B588" s="31"/>
      <c r="C588" s="32">
        <v>2011</v>
      </c>
      <c r="D588" s="32"/>
      <c r="E588" s="32">
        <v>2012</v>
      </c>
      <c r="F588" s="32"/>
      <c r="G588" s="32">
        <v>2013</v>
      </c>
      <c r="H588" s="32"/>
      <c r="I588" s="32">
        <v>2014</v>
      </c>
      <c r="J588" s="32"/>
      <c r="K588" s="32">
        <v>2015</v>
      </c>
      <c r="L588" s="32"/>
      <c r="M588" s="32">
        <v>2016</v>
      </c>
      <c r="N588" s="32"/>
      <c r="O588" s="32">
        <v>2017</v>
      </c>
      <c r="P588" s="32"/>
    </row>
    <row r="589" spans="1:16" x14ac:dyDescent="0.25">
      <c r="A589" s="33" t="s">
        <v>5</v>
      </c>
      <c r="B589" s="34"/>
      <c r="C589" s="35">
        <v>55553.91</v>
      </c>
      <c r="D589" s="36"/>
      <c r="E589" s="36">
        <v>66539.61</v>
      </c>
      <c r="F589" s="36"/>
      <c r="G589" s="36">
        <v>73057.02</v>
      </c>
      <c r="H589" s="36"/>
      <c r="I589" s="36">
        <v>83649.48</v>
      </c>
      <c r="J589" s="36"/>
      <c r="K589" s="17">
        <f t="shared" ref="K589:K600" si="51">I589*7.3%+I589</f>
        <v>89755.892039999992</v>
      </c>
      <c r="L589" s="17"/>
      <c r="M589" s="17">
        <f t="shared" ref="M589:M600" si="52">K589*5.5%+K589</f>
        <v>94692.466102199993</v>
      </c>
      <c r="N589" s="17"/>
      <c r="O589" s="17">
        <f t="shared" ref="O589:O600" si="53">M589*5.5%+M589</f>
        <v>99900.551737820992</v>
      </c>
      <c r="P589" s="17"/>
    </row>
    <row r="590" spans="1:16" x14ac:dyDescent="0.25">
      <c r="A590" s="14" t="s">
        <v>6</v>
      </c>
      <c r="B590" s="15"/>
      <c r="C590" s="16">
        <v>11932.01</v>
      </c>
      <c r="D590" s="17"/>
      <c r="E590" s="17">
        <v>14945.22</v>
      </c>
      <c r="F590" s="17"/>
      <c r="G590" s="17">
        <v>12355.23</v>
      </c>
      <c r="H590" s="17"/>
      <c r="I590" s="17">
        <v>18186.84</v>
      </c>
      <c r="J590" s="17"/>
      <c r="K590" s="17">
        <f t="shared" si="51"/>
        <v>19514.479319999999</v>
      </c>
      <c r="L590" s="17"/>
      <c r="M590" s="17">
        <f t="shared" si="52"/>
        <v>20587.775682599997</v>
      </c>
      <c r="N590" s="17"/>
      <c r="O590" s="17">
        <f t="shared" si="53"/>
        <v>21720.103345142998</v>
      </c>
      <c r="P590" s="17"/>
    </row>
    <row r="591" spans="1:16" x14ac:dyDescent="0.25">
      <c r="A591" s="14" t="s">
        <v>7</v>
      </c>
      <c r="B591" s="15"/>
      <c r="C591" s="16">
        <v>22435.83</v>
      </c>
      <c r="D591" s="17"/>
      <c r="E591" s="17">
        <v>20300.439999999999</v>
      </c>
      <c r="F591" s="17"/>
      <c r="G591" s="17">
        <v>30216.959999999999</v>
      </c>
      <c r="H591" s="17"/>
      <c r="I591" s="17">
        <v>29373.09</v>
      </c>
      <c r="J591" s="17"/>
      <c r="K591" s="17">
        <f t="shared" si="51"/>
        <v>31517.325570000001</v>
      </c>
      <c r="L591" s="17"/>
      <c r="M591" s="17">
        <f t="shared" si="52"/>
        <v>33250.778476350002</v>
      </c>
      <c r="N591" s="17"/>
      <c r="O591" s="17">
        <f t="shared" si="53"/>
        <v>35079.571292549255</v>
      </c>
      <c r="P591" s="17"/>
    </row>
    <row r="592" spans="1:16" x14ac:dyDescent="0.25">
      <c r="A592" s="14" t="s">
        <v>8</v>
      </c>
      <c r="B592" s="15"/>
      <c r="C592" s="16">
        <v>43972.6</v>
      </c>
      <c r="D592" s="17"/>
      <c r="E592" s="17">
        <v>51902.39</v>
      </c>
      <c r="F592" s="17"/>
      <c r="G592" s="17">
        <v>64980.28</v>
      </c>
      <c r="H592" s="17"/>
      <c r="I592" s="17">
        <v>60714.98</v>
      </c>
      <c r="J592" s="17"/>
      <c r="K592" s="17">
        <f t="shared" si="51"/>
        <v>65147.173540000003</v>
      </c>
      <c r="L592" s="17"/>
      <c r="M592" s="17">
        <f t="shared" si="52"/>
        <v>68730.268084700001</v>
      </c>
      <c r="N592" s="17"/>
      <c r="O592" s="17">
        <f t="shared" si="53"/>
        <v>72510.432829358499</v>
      </c>
      <c r="P592" s="17"/>
    </row>
    <row r="593" spans="1:18" x14ac:dyDescent="0.25">
      <c r="A593" s="14" t="s">
        <v>9</v>
      </c>
      <c r="B593" s="15"/>
      <c r="C593" s="16">
        <v>63021.5</v>
      </c>
      <c r="D593" s="17"/>
      <c r="E593" s="17">
        <v>71026.600000000006</v>
      </c>
      <c r="F593" s="17"/>
      <c r="G593" s="17">
        <v>64388.41</v>
      </c>
      <c r="H593" s="17"/>
      <c r="I593" s="17">
        <v>73143.240000000005</v>
      </c>
      <c r="J593" s="17"/>
      <c r="K593" s="17">
        <f t="shared" si="51"/>
        <v>78482.696519999998</v>
      </c>
      <c r="L593" s="17"/>
      <c r="M593" s="17">
        <f t="shared" si="52"/>
        <v>82799.2448286</v>
      </c>
      <c r="N593" s="17"/>
      <c r="O593" s="17">
        <f t="shared" si="53"/>
        <v>87353.203294172999</v>
      </c>
      <c r="P593" s="17"/>
    </row>
    <row r="594" spans="1:18" x14ac:dyDescent="0.25">
      <c r="A594" s="14" t="s">
        <v>10</v>
      </c>
      <c r="B594" s="15"/>
      <c r="C594" s="16">
        <v>43940.55</v>
      </c>
      <c r="D594" s="17"/>
      <c r="E594" s="17">
        <v>52650.18</v>
      </c>
      <c r="F594" s="17"/>
      <c r="G594" s="17">
        <v>54900.93</v>
      </c>
      <c r="H594" s="17"/>
      <c r="I594" s="17">
        <v>108841.61</v>
      </c>
      <c r="J594" s="17"/>
      <c r="K594" s="17">
        <f>I594*7.3%+I594+19.51</f>
        <v>116806.55752999999</v>
      </c>
      <c r="L594" s="17"/>
      <c r="M594" s="17">
        <f t="shared" si="52"/>
        <v>123230.91819414998</v>
      </c>
      <c r="N594" s="17"/>
      <c r="O594" s="17">
        <f t="shared" si="53"/>
        <v>130008.61869482824</v>
      </c>
      <c r="P594" s="17"/>
    </row>
    <row r="595" spans="1:18" x14ac:dyDescent="0.25">
      <c r="A595" s="14" t="s">
        <v>11</v>
      </c>
      <c r="B595" s="15"/>
      <c r="C595" s="16">
        <v>37304.800000000003</v>
      </c>
      <c r="D595" s="17"/>
      <c r="E595" s="17">
        <v>39236.589999999997</v>
      </c>
      <c r="F595" s="17"/>
      <c r="G595" s="17">
        <v>37134.44</v>
      </c>
      <c r="H595" s="17"/>
      <c r="I595" s="17">
        <v>48977.08</v>
      </c>
      <c r="J595" s="17"/>
      <c r="K595" s="17">
        <f t="shared" si="51"/>
        <v>52552.406840000003</v>
      </c>
      <c r="L595" s="17"/>
      <c r="M595" s="17">
        <f t="shared" si="52"/>
        <v>55442.789216200006</v>
      </c>
      <c r="N595" s="17"/>
      <c r="O595" s="17">
        <f t="shared" si="53"/>
        <v>58492.142623091007</v>
      </c>
      <c r="P595" s="17"/>
    </row>
    <row r="596" spans="1:18" x14ac:dyDescent="0.25">
      <c r="A596" s="14" t="s">
        <v>12</v>
      </c>
      <c r="B596" s="15"/>
      <c r="C596" s="16">
        <v>19583.5</v>
      </c>
      <c r="D596" s="17"/>
      <c r="E596" s="17">
        <v>17582.52</v>
      </c>
      <c r="F596" s="17"/>
      <c r="G596" s="17">
        <v>297606.81</v>
      </c>
      <c r="H596" s="17"/>
      <c r="I596" s="17">
        <v>12862.35</v>
      </c>
      <c r="J596" s="17"/>
      <c r="K596" s="17">
        <f t="shared" si="51"/>
        <v>13801.30155</v>
      </c>
      <c r="L596" s="17"/>
      <c r="M596" s="17">
        <f t="shared" si="52"/>
        <v>14560.37313525</v>
      </c>
      <c r="N596" s="17"/>
      <c r="O596" s="17">
        <f t="shared" si="53"/>
        <v>15361.193657688749</v>
      </c>
      <c r="P596" s="17"/>
    </row>
    <row r="597" spans="1:18" x14ac:dyDescent="0.25">
      <c r="A597" s="14" t="s">
        <v>13</v>
      </c>
      <c r="B597" s="15"/>
      <c r="C597" s="16">
        <v>5864.73</v>
      </c>
      <c r="D597" s="17"/>
      <c r="E597" s="17">
        <v>4285.29</v>
      </c>
      <c r="F597" s="17"/>
      <c r="G597" s="17">
        <v>4364.2700000000004</v>
      </c>
      <c r="H597" s="17"/>
      <c r="I597" s="17">
        <v>4690.55</v>
      </c>
      <c r="J597" s="17"/>
      <c r="K597" s="17">
        <f t="shared" si="51"/>
        <v>5032.9601499999999</v>
      </c>
      <c r="L597" s="17"/>
      <c r="M597" s="17">
        <f t="shared" si="52"/>
        <v>5309.7729582499996</v>
      </c>
      <c r="N597" s="17"/>
      <c r="O597" s="17">
        <f t="shared" si="53"/>
        <v>5601.8104709537492</v>
      </c>
      <c r="P597" s="17"/>
    </row>
    <row r="598" spans="1:18" x14ac:dyDescent="0.25">
      <c r="A598" s="14" t="s">
        <v>14</v>
      </c>
      <c r="B598" s="15"/>
      <c r="C598" s="16">
        <v>4656.8599999999997</v>
      </c>
      <c r="D598" s="17"/>
      <c r="E598" s="17">
        <v>4923.82</v>
      </c>
      <c r="F598" s="17"/>
      <c r="G598" s="17">
        <v>3809.13</v>
      </c>
      <c r="H598" s="17"/>
      <c r="I598" s="17">
        <f>SUM(C598+E598+G598)/3</f>
        <v>4463.2700000000004</v>
      </c>
      <c r="J598" s="17"/>
      <c r="K598" s="17">
        <f t="shared" si="51"/>
        <v>4789.08871</v>
      </c>
      <c r="L598" s="17"/>
      <c r="M598" s="17">
        <f t="shared" si="52"/>
        <v>5052.48858905</v>
      </c>
      <c r="N598" s="17"/>
      <c r="O598" s="17">
        <f t="shared" si="53"/>
        <v>5330.3754614477502</v>
      </c>
      <c r="P598" s="17"/>
    </row>
    <row r="599" spans="1:18" x14ac:dyDescent="0.25">
      <c r="A599" s="14" t="s">
        <v>15</v>
      </c>
      <c r="B599" s="15"/>
      <c r="C599" s="16">
        <v>2160.5300000000002</v>
      </c>
      <c r="D599" s="17"/>
      <c r="E599" s="17">
        <v>2450.36</v>
      </c>
      <c r="F599" s="17"/>
      <c r="G599" s="17">
        <v>2481.96</v>
      </c>
      <c r="H599" s="17"/>
      <c r="I599" s="17">
        <f>SUM(C599+E599+G599)/3</f>
        <v>2364.2833333333333</v>
      </c>
      <c r="J599" s="17"/>
      <c r="K599" s="17">
        <f t="shared" si="51"/>
        <v>2536.8760166666666</v>
      </c>
      <c r="L599" s="17"/>
      <c r="M599" s="17">
        <f t="shared" si="52"/>
        <v>2676.4041975833334</v>
      </c>
      <c r="N599" s="17"/>
      <c r="O599" s="17">
        <f t="shared" si="53"/>
        <v>2823.6064284504168</v>
      </c>
      <c r="P599" s="17"/>
    </row>
    <row r="600" spans="1:18" ht="15.75" thickBot="1" x14ac:dyDescent="0.3">
      <c r="A600" s="18" t="s">
        <v>16</v>
      </c>
      <c r="B600" s="19"/>
      <c r="C600" s="20">
        <v>35619.61</v>
      </c>
      <c r="D600" s="21"/>
      <c r="E600" s="21">
        <v>38585.83</v>
      </c>
      <c r="F600" s="21"/>
      <c r="G600" s="21">
        <v>40603.24</v>
      </c>
      <c r="H600" s="21"/>
      <c r="I600" s="17">
        <f>SUM(C600+E600+G600)/3</f>
        <v>38269.56</v>
      </c>
      <c r="J600" s="17"/>
      <c r="K600" s="17">
        <f t="shared" si="51"/>
        <v>41063.237880000001</v>
      </c>
      <c r="L600" s="17"/>
      <c r="M600" s="17">
        <f t="shared" si="52"/>
        <v>43321.715963399998</v>
      </c>
      <c r="N600" s="17"/>
      <c r="O600" s="17">
        <f t="shared" si="53"/>
        <v>45704.410341386996</v>
      </c>
      <c r="P600" s="17"/>
      <c r="R600" s="7"/>
    </row>
    <row r="601" spans="1:18" ht="15.75" thickBot="1" x14ac:dyDescent="0.3">
      <c r="A601" s="22" t="s">
        <v>17</v>
      </c>
      <c r="B601" s="23"/>
      <c r="C601" s="24">
        <f>SUM(C589:D600)</f>
        <v>346046.43</v>
      </c>
      <c r="D601" s="25"/>
      <c r="E601" s="25">
        <f>SUM(E589:F600)</f>
        <v>384428.85000000003</v>
      </c>
      <c r="F601" s="25"/>
      <c r="G601" s="25">
        <f>SUM(G589:H600)</f>
        <v>685898.68</v>
      </c>
      <c r="H601" s="25"/>
      <c r="I601" s="25">
        <f>SUM(I589:J600)</f>
        <v>485536.33333333331</v>
      </c>
      <c r="J601" s="25"/>
      <c r="K601" s="25">
        <f>SUM(K589:L600)</f>
        <v>520999.99566666654</v>
      </c>
      <c r="L601" s="25"/>
      <c r="M601" s="25">
        <f>SUM(M589:N600)</f>
        <v>549654.99542833341</v>
      </c>
      <c r="N601" s="25"/>
      <c r="O601" s="25">
        <f>SUM(O589:P600)</f>
        <v>579886.0201768917</v>
      </c>
      <c r="P601" s="27"/>
    </row>
    <row r="602" spans="1:18" ht="15.75" thickBot="1" x14ac:dyDescent="0.3">
      <c r="A602" s="48" t="s">
        <v>18</v>
      </c>
      <c r="B602" s="49"/>
      <c r="C602" s="50"/>
      <c r="D602" s="51"/>
      <c r="E602" s="47">
        <f>E601*100/C601-100</f>
        <v>11.091696568001012</v>
      </c>
      <c r="F602" s="47"/>
      <c r="G602" s="47">
        <f>G601*100/E601-100</f>
        <v>78.420188807369669</v>
      </c>
      <c r="H602" s="47"/>
      <c r="I602" s="47">
        <f>I601*100/G601-100</f>
        <v>-29.211653631796864</v>
      </c>
      <c r="J602" s="47"/>
      <c r="K602" s="47">
        <f>K601*100/I601-100</f>
        <v>7.3040182368775532</v>
      </c>
      <c r="L602" s="47"/>
      <c r="M602" s="47">
        <f>M601*100/K601-100</f>
        <v>5.5000000000000426</v>
      </c>
      <c r="N602" s="47"/>
      <c r="O602" s="47">
        <f>O601*100/M601-100</f>
        <v>5.4999999999999858</v>
      </c>
      <c r="P602" s="47"/>
    </row>
    <row r="604" spans="1:18" x14ac:dyDescent="0.25">
      <c r="A604" s="11" t="s">
        <v>19</v>
      </c>
      <c r="B604" s="11"/>
    </row>
    <row r="605" spans="1:18" x14ac:dyDescent="0.25">
      <c r="A605" s="12" t="s">
        <v>22</v>
      </c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</row>
    <row r="606" spans="1:18" x14ac:dyDescent="0.25">
      <c r="A606" s="12" t="s">
        <v>83</v>
      </c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</row>
    <row r="607" spans="1:18" x14ac:dyDescent="0.25">
      <c r="A607" s="12" t="s">
        <v>20</v>
      </c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</row>
    <row r="608" spans="1:18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</row>
    <row r="610" spans="1:16" ht="15.75" x14ac:dyDescent="0.25">
      <c r="A610" s="44" t="s">
        <v>23</v>
      </c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</row>
    <row r="611" spans="1:16" ht="15.75" x14ac:dyDescent="0.25">
      <c r="A611" s="44" t="s">
        <v>0</v>
      </c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</row>
    <row r="613" spans="1:16" x14ac:dyDescent="0.25">
      <c r="A613" s="12" t="s">
        <v>1</v>
      </c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</row>
    <row r="614" spans="1:16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6" x14ac:dyDescent="0.25">
      <c r="A615" s="11" t="s">
        <v>2</v>
      </c>
      <c r="B615" s="11"/>
      <c r="C615" s="11"/>
      <c r="D615" s="3"/>
      <c r="E615" s="40" t="s">
        <v>42</v>
      </c>
      <c r="F615" s="40"/>
      <c r="G615" s="40"/>
      <c r="H615" s="40"/>
      <c r="I615" s="40"/>
    </row>
    <row r="616" spans="1:16" ht="15.75" thickBot="1" x14ac:dyDescent="0.3">
      <c r="A616" s="11"/>
      <c r="B616" s="11"/>
      <c r="C616" s="11"/>
      <c r="D616" s="3"/>
      <c r="E616" s="40"/>
      <c r="F616" s="40"/>
      <c r="G616" s="40"/>
    </row>
    <row r="617" spans="1:16" x14ac:dyDescent="0.25">
      <c r="A617" s="13" t="s">
        <v>4</v>
      </c>
      <c r="B617" s="13"/>
      <c r="C617" s="13"/>
      <c r="D617" s="13"/>
      <c r="G617" s="41">
        <v>2015</v>
      </c>
      <c r="H617" s="42"/>
      <c r="I617" s="42">
        <v>2016</v>
      </c>
      <c r="J617" s="42"/>
      <c r="K617" s="42">
        <v>2017</v>
      </c>
      <c r="L617" s="43"/>
    </row>
    <row r="618" spans="1:16" ht="15.75" thickBot="1" x14ac:dyDescent="0.3">
      <c r="A618" s="13"/>
      <c r="B618" s="13"/>
      <c r="C618" s="13"/>
      <c r="D618" s="13"/>
      <c r="G618" s="39">
        <v>7.2999999999999995E-2</v>
      </c>
      <c r="H618" s="28"/>
      <c r="I618" s="28">
        <v>5.5E-2</v>
      </c>
      <c r="J618" s="28"/>
      <c r="K618" s="28">
        <v>5.5E-2</v>
      </c>
      <c r="L618" s="29"/>
    </row>
    <row r="619" spans="1:16" ht="15.75" thickBot="1" x14ac:dyDescent="0.3">
      <c r="A619" s="1"/>
      <c r="B619" s="1"/>
      <c r="C619" s="1"/>
      <c r="D619" s="1"/>
      <c r="G619" s="2"/>
      <c r="H619" s="1"/>
      <c r="I619" s="2"/>
      <c r="J619" s="1"/>
      <c r="K619" s="2"/>
      <c r="L619" s="1"/>
    </row>
    <row r="620" spans="1:16" ht="15.75" thickBot="1" x14ac:dyDescent="0.3">
      <c r="A620" s="30" t="s">
        <v>21</v>
      </c>
      <c r="B620" s="31"/>
      <c r="C620" s="32">
        <v>2011</v>
      </c>
      <c r="D620" s="32"/>
      <c r="E620" s="32">
        <v>2012</v>
      </c>
      <c r="F620" s="32"/>
      <c r="G620" s="32">
        <v>2013</v>
      </c>
      <c r="H620" s="32"/>
      <c r="I620" s="32">
        <v>2014</v>
      </c>
      <c r="J620" s="32"/>
      <c r="K620" s="32">
        <v>2015</v>
      </c>
      <c r="L620" s="32"/>
      <c r="M620" s="32">
        <v>2016</v>
      </c>
      <c r="N620" s="32"/>
      <c r="O620" s="32">
        <v>2017</v>
      </c>
      <c r="P620" s="32"/>
    </row>
    <row r="621" spans="1:16" x14ac:dyDescent="0.25">
      <c r="A621" s="33" t="s">
        <v>5</v>
      </c>
      <c r="B621" s="34"/>
      <c r="C621" s="35">
        <v>8186.79</v>
      </c>
      <c r="D621" s="36"/>
      <c r="E621" s="36">
        <v>2452.94</v>
      </c>
      <c r="F621" s="36"/>
      <c r="G621" s="36">
        <v>6212.98</v>
      </c>
      <c r="H621" s="36"/>
      <c r="I621" s="36">
        <v>2709.54</v>
      </c>
      <c r="J621" s="36"/>
      <c r="K621" s="17">
        <f t="shared" ref="K621:K632" si="54">I621*7.3%+I621</f>
        <v>2907.3364200000001</v>
      </c>
      <c r="L621" s="17"/>
      <c r="M621" s="17">
        <f t="shared" ref="M621:M632" si="55">K621*5.5%+K621</f>
        <v>3067.2399230999999</v>
      </c>
      <c r="N621" s="17"/>
      <c r="O621" s="17">
        <f t="shared" ref="O621:O632" si="56">M621*5.5%+M621</f>
        <v>3235.9381188705001</v>
      </c>
      <c r="P621" s="17"/>
    </row>
    <row r="622" spans="1:16" x14ac:dyDescent="0.25">
      <c r="A622" s="14" t="s">
        <v>6</v>
      </c>
      <c r="B622" s="15"/>
      <c r="C622" s="16">
        <v>7994.1</v>
      </c>
      <c r="D622" s="17"/>
      <c r="E622" s="17">
        <v>6063.64</v>
      </c>
      <c r="F622" s="17"/>
      <c r="G622" s="17">
        <v>4193.28</v>
      </c>
      <c r="H622" s="17"/>
      <c r="I622" s="17">
        <v>5113.08</v>
      </c>
      <c r="J622" s="17"/>
      <c r="K622" s="17">
        <f t="shared" si="54"/>
        <v>5486.3348399999995</v>
      </c>
      <c r="L622" s="17"/>
      <c r="M622" s="17">
        <f t="shared" si="55"/>
        <v>5788.0832561999996</v>
      </c>
      <c r="N622" s="17"/>
      <c r="O622" s="17">
        <f t="shared" si="56"/>
        <v>6106.4278352909996</v>
      </c>
      <c r="P622" s="17"/>
    </row>
    <row r="623" spans="1:16" x14ac:dyDescent="0.25">
      <c r="A623" s="14" t="s">
        <v>7</v>
      </c>
      <c r="B623" s="15"/>
      <c r="C623" s="16">
        <v>6439.51</v>
      </c>
      <c r="D623" s="17"/>
      <c r="E623" s="17">
        <v>4675.33</v>
      </c>
      <c r="F623" s="17"/>
      <c r="G623" s="17">
        <v>3509.65</v>
      </c>
      <c r="H623" s="17"/>
      <c r="I623" s="17">
        <v>5001.3</v>
      </c>
      <c r="J623" s="17"/>
      <c r="K623" s="17">
        <f t="shared" si="54"/>
        <v>5366.3949000000002</v>
      </c>
      <c r="L623" s="17"/>
      <c r="M623" s="17">
        <f t="shared" si="55"/>
        <v>5661.5466194999999</v>
      </c>
      <c r="N623" s="17"/>
      <c r="O623" s="17">
        <f t="shared" si="56"/>
        <v>5972.9316835725003</v>
      </c>
      <c r="P623" s="17"/>
    </row>
    <row r="624" spans="1:16" x14ac:dyDescent="0.25">
      <c r="A624" s="14" t="s">
        <v>8</v>
      </c>
      <c r="B624" s="15"/>
      <c r="C624" s="16">
        <v>7138.88</v>
      </c>
      <c r="D624" s="17"/>
      <c r="E624" s="17">
        <v>5004.8</v>
      </c>
      <c r="F624" s="17"/>
      <c r="G624" s="17">
        <v>3544.5</v>
      </c>
      <c r="H624" s="17"/>
      <c r="I624" s="17">
        <v>5957.63</v>
      </c>
      <c r="J624" s="17"/>
      <c r="K624" s="17">
        <f t="shared" si="54"/>
        <v>6392.5369900000005</v>
      </c>
      <c r="L624" s="17"/>
      <c r="M624" s="17">
        <f t="shared" si="55"/>
        <v>6744.1265244500009</v>
      </c>
      <c r="N624" s="17"/>
      <c r="O624" s="17">
        <f t="shared" si="56"/>
        <v>7115.0534832947505</v>
      </c>
      <c r="P624" s="17"/>
    </row>
    <row r="625" spans="1:18" x14ac:dyDescent="0.25">
      <c r="A625" s="14" t="s">
        <v>9</v>
      </c>
      <c r="B625" s="15"/>
      <c r="C625" s="16">
        <v>6329.98</v>
      </c>
      <c r="D625" s="17"/>
      <c r="E625" s="17">
        <v>6418</v>
      </c>
      <c r="F625" s="17"/>
      <c r="G625" s="17">
        <v>4669.13</v>
      </c>
      <c r="H625" s="17"/>
      <c r="I625" s="17">
        <v>5637.19</v>
      </c>
      <c r="J625" s="17"/>
      <c r="K625" s="17">
        <f t="shared" si="54"/>
        <v>6048.7048699999996</v>
      </c>
      <c r="L625" s="17"/>
      <c r="M625" s="17">
        <f t="shared" si="55"/>
        <v>6381.38363785</v>
      </c>
      <c r="N625" s="17"/>
      <c r="O625" s="17">
        <f t="shared" si="56"/>
        <v>6732.3597379317498</v>
      </c>
      <c r="P625" s="17"/>
    </row>
    <row r="626" spans="1:18" x14ac:dyDescent="0.25">
      <c r="A626" s="14" t="s">
        <v>10</v>
      </c>
      <c r="B626" s="15"/>
      <c r="C626" s="16">
        <v>7212.91</v>
      </c>
      <c r="D626" s="17"/>
      <c r="E626" s="17">
        <v>4950.3999999999996</v>
      </c>
      <c r="F626" s="17"/>
      <c r="G626" s="17">
        <v>4578.18</v>
      </c>
      <c r="H626" s="17"/>
      <c r="I626" s="17">
        <v>6026.81</v>
      </c>
      <c r="J626" s="17"/>
      <c r="K626" s="17">
        <f>I626*7.3%+I626+27.47</f>
        <v>6494.2371300000004</v>
      </c>
      <c r="L626" s="17"/>
      <c r="M626" s="17">
        <f t="shared" si="55"/>
        <v>6851.4201721500003</v>
      </c>
      <c r="N626" s="17"/>
      <c r="O626" s="17">
        <f t="shared" si="56"/>
        <v>7228.2482816182501</v>
      </c>
      <c r="P626" s="17"/>
    </row>
    <row r="627" spans="1:18" x14ac:dyDescent="0.25">
      <c r="A627" s="14" t="s">
        <v>11</v>
      </c>
      <c r="B627" s="15"/>
      <c r="C627" s="16">
        <v>5234.12</v>
      </c>
      <c r="D627" s="17"/>
      <c r="E627" s="17">
        <v>5752.95</v>
      </c>
      <c r="F627" s="17"/>
      <c r="G627" s="17">
        <v>4885.2</v>
      </c>
      <c r="H627" s="17"/>
      <c r="I627" s="17">
        <v>5992.5</v>
      </c>
      <c r="J627" s="17"/>
      <c r="K627" s="17">
        <f t="shared" si="54"/>
        <v>6429.9525000000003</v>
      </c>
      <c r="L627" s="17"/>
      <c r="M627" s="17">
        <f t="shared" si="55"/>
        <v>6783.5998875000005</v>
      </c>
      <c r="N627" s="17"/>
      <c r="O627" s="17">
        <f t="shared" si="56"/>
        <v>7156.6978813125006</v>
      </c>
      <c r="P627" s="17"/>
    </row>
    <row r="628" spans="1:18" x14ac:dyDescent="0.25">
      <c r="A628" s="14" t="s">
        <v>12</v>
      </c>
      <c r="B628" s="15"/>
      <c r="C628" s="16">
        <v>7986.22</v>
      </c>
      <c r="D628" s="17"/>
      <c r="E628" s="17">
        <v>4744.2</v>
      </c>
      <c r="F628" s="17"/>
      <c r="G628" s="17">
        <v>4841.8500000000004</v>
      </c>
      <c r="H628" s="17"/>
      <c r="I628" s="17">
        <v>5762.86</v>
      </c>
      <c r="J628" s="17"/>
      <c r="K628" s="17">
        <f t="shared" si="54"/>
        <v>6183.5487799999992</v>
      </c>
      <c r="L628" s="17"/>
      <c r="M628" s="17">
        <f t="shared" si="55"/>
        <v>6523.6439628999988</v>
      </c>
      <c r="N628" s="17"/>
      <c r="O628" s="17">
        <f t="shared" si="56"/>
        <v>6882.4443808594988</v>
      </c>
      <c r="P628" s="17"/>
    </row>
    <row r="629" spans="1:18" x14ac:dyDescent="0.25">
      <c r="A629" s="14" t="s">
        <v>13</v>
      </c>
      <c r="B629" s="15"/>
      <c r="C629" s="16">
        <v>6183.58</v>
      </c>
      <c r="D629" s="17"/>
      <c r="E629" s="17">
        <v>5267.45</v>
      </c>
      <c r="F629" s="17"/>
      <c r="G629" s="17">
        <v>3470.02</v>
      </c>
      <c r="H629" s="17"/>
      <c r="I629" s="17">
        <v>5946.25</v>
      </c>
      <c r="J629" s="17"/>
      <c r="K629" s="17">
        <f t="shared" si="54"/>
        <v>6380.3262500000001</v>
      </c>
      <c r="L629" s="17"/>
      <c r="M629" s="17">
        <f t="shared" si="55"/>
        <v>6731.2441937499998</v>
      </c>
      <c r="N629" s="17"/>
      <c r="O629" s="17">
        <f t="shared" si="56"/>
        <v>7101.4626244062501</v>
      </c>
      <c r="P629" s="17"/>
    </row>
    <row r="630" spans="1:18" x14ac:dyDescent="0.25">
      <c r="A630" s="14" t="s">
        <v>14</v>
      </c>
      <c r="B630" s="15"/>
      <c r="C630" s="16">
        <v>8015.59</v>
      </c>
      <c r="D630" s="17"/>
      <c r="E630" s="17">
        <v>2092.33</v>
      </c>
      <c r="F630" s="17"/>
      <c r="G630" s="17">
        <v>6139.08</v>
      </c>
      <c r="H630" s="17"/>
      <c r="I630" s="17">
        <f>SUM(C630+E630+G630)/3</f>
        <v>5415.666666666667</v>
      </c>
      <c r="J630" s="17"/>
      <c r="K630" s="17">
        <f t="shared" si="54"/>
        <v>5811.0103333333336</v>
      </c>
      <c r="L630" s="17"/>
      <c r="M630" s="17">
        <f t="shared" si="55"/>
        <v>6130.615901666667</v>
      </c>
      <c r="N630" s="17"/>
      <c r="O630" s="17">
        <f t="shared" si="56"/>
        <v>6467.7997762583336</v>
      </c>
      <c r="P630" s="17"/>
    </row>
    <row r="631" spans="1:18" x14ac:dyDescent="0.25">
      <c r="A631" s="14" t="s">
        <v>15</v>
      </c>
      <c r="B631" s="15"/>
      <c r="C631" s="16">
        <v>9524.9500000000007</v>
      </c>
      <c r="D631" s="17"/>
      <c r="E631" s="17">
        <v>8794.77</v>
      </c>
      <c r="F631" s="17"/>
      <c r="G631" s="17">
        <v>5327.79</v>
      </c>
      <c r="H631" s="17"/>
      <c r="I631" s="17">
        <f>SUM(C631+E631+G631)/3</f>
        <v>7882.503333333334</v>
      </c>
      <c r="J631" s="17"/>
      <c r="K631" s="17">
        <f t="shared" si="54"/>
        <v>8457.9260766666666</v>
      </c>
      <c r="L631" s="17"/>
      <c r="M631" s="17">
        <f t="shared" si="55"/>
        <v>8923.1120108833329</v>
      </c>
      <c r="N631" s="17"/>
      <c r="O631" s="17">
        <f t="shared" si="56"/>
        <v>9413.8831714819171</v>
      </c>
      <c r="P631" s="17"/>
    </row>
    <row r="632" spans="1:18" ht="15.75" thickBot="1" x14ac:dyDescent="0.3">
      <c r="A632" s="18" t="s">
        <v>16</v>
      </c>
      <c r="B632" s="19"/>
      <c r="C632" s="20">
        <v>9025.2900000000009</v>
      </c>
      <c r="D632" s="21"/>
      <c r="E632" s="21">
        <v>5528.42</v>
      </c>
      <c r="F632" s="21"/>
      <c r="G632" s="21">
        <v>5134.1400000000003</v>
      </c>
      <c r="H632" s="21"/>
      <c r="I632" s="17">
        <f>SUM(C632+E632+G632)/3</f>
        <v>6562.6166666666677</v>
      </c>
      <c r="J632" s="17"/>
      <c r="K632" s="17">
        <f t="shared" si="54"/>
        <v>7041.6876833333345</v>
      </c>
      <c r="L632" s="17"/>
      <c r="M632" s="17">
        <f t="shared" si="55"/>
        <v>7428.9805059166683</v>
      </c>
      <c r="N632" s="17"/>
      <c r="O632" s="17">
        <f t="shared" si="56"/>
        <v>7837.5744337420847</v>
      </c>
      <c r="P632" s="17"/>
    </row>
    <row r="633" spans="1:18" ht="15.75" thickBot="1" x14ac:dyDescent="0.3">
      <c r="A633" s="22" t="s">
        <v>17</v>
      </c>
      <c r="B633" s="23"/>
      <c r="C633" s="24">
        <f>SUM(C621:D632)</f>
        <v>89271.920000000013</v>
      </c>
      <c r="D633" s="25"/>
      <c r="E633" s="25">
        <f>SUM(E621:F632)</f>
        <v>61745.229999999996</v>
      </c>
      <c r="F633" s="25"/>
      <c r="G633" s="25">
        <f>SUM(G621:H632)</f>
        <v>56505.799999999996</v>
      </c>
      <c r="H633" s="25"/>
      <c r="I633" s="25">
        <f>SUM(I621:J632)</f>
        <v>68007.94666666667</v>
      </c>
      <c r="J633" s="25"/>
      <c r="K633" s="25">
        <f>SUM(K621:L632)</f>
        <v>72999.996773333332</v>
      </c>
      <c r="L633" s="25"/>
      <c r="M633" s="25">
        <f>SUM(M621:N632)</f>
        <v>77014.996595866658</v>
      </c>
      <c r="N633" s="25"/>
      <c r="O633" s="25">
        <f>SUM(O621:P632)</f>
        <v>81250.821408639342</v>
      </c>
      <c r="P633" s="27"/>
      <c r="R633" s="7"/>
    </row>
    <row r="634" spans="1:18" ht="15.75" thickBot="1" x14ac:dyDescent="0.3">
      <c r="A634" s="48" t="s">
        <v>18</v>
      </c>
      <c r="B634" s="49"/>
      <c r="C634" s="50"/>
      <c r="D634" s="51"/>
      <c r="E634" s="47">
        <f>E633*100/C633-100</f>
        <v>-30.834656631110889</v>
      </c>
      <c r="F634" s="47"/>
      <c r="G634" s="47">
        <f>G633*100/E633-100</f>
        <v>-8.4855623665180246</v>
      </c>
      <c r="H634" s="47"/>
      <c r="I634" s="47">
        <f>I633*100/G633-100</f>
        <v>20.355692100044024</v>
      </c>
      <c r="J634" s="47"/>
      <c r="K634" s="47">
        <f>K633*100/I633-100</f>
        <v>7.3403923384639711</v>
      </c>
      <c r="L634" s="47"/>
      <c r="M634" s="47">
        <f>M633*100/K633-100</f>
        <v>5.5</v>
      </c>
      <c r="N634" s="47"/>
      <c r="O634" s="47">
        <f>O633*100/M633-100</f>
        <v>5.5000000000000284</v>
      </c>
      <c r="P634" s="47"/>
    </row>
    <row r="636" spans="1:18" x14ac:dyDescent="0.25">
      <c r="A636" s="11" t="s">
        <v>19</v>
      </c>
      <c r="B636" s="11"/>
    </row>
    <row r="637" spans="1:18" x14ac:dyDescent="0.25">
      <c r="A637" s="12" t="s">
        <v>22</v>
      </c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</row>
    <row r="638" spans="1:18" x14ac:dyDescent="0.25">
      <c r="A638" s="12" t="s">
        <v>83</v>
      </c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</row>
    <row r="639" spans="1:18" x14ac:dyDescent="0.25">
      <c r="A639" s="12" t="s">
        <v>20</v>
      </c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</row>
    <row r="640" spans="1:18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</row>
    <row r="642" spans="1:16" ht="15.75" x14ac:dyDescent="0.25">
      <c r="A642" s="44" t="s">
        <v>23</v>
      </c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</row>
    <row r="643" spans="1:16" ht="15.75" x14ac:dyDescent="0.25">
      <c r="A643" s="44" t="s">
        <v>0</v>
      </c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</row>
    <row r="645" spans="1:16" x14ac:dyDescent="0.25">
      <c r="A645" s="12" t="s">
        <v>1</v>
      </c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</row>
    <row r="646" spans="1:16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6" x14ac:dyDescent="0.25">
      <c r="A647" s="11" t="s">
        <v>2</v>
      </c>
      <c r="B647" s="11"/>
      <c r="C647" s="11"/>
      <c r="D647" s="3"/>
      <c r="E647" s="40" t="s">
        <v>43</v>
      </c>
      <c r="F647" s="40"/>
      <c r="G647" s="40"/>
      <c r="H647" s="40"/>
      <c r="I647" s="40"/>
    </row>
    <row r="648" spans="1:16" ht="15.75" thickBot="1" x14ac:dyDescent="0.3">
      <c r="A648" s="11"/>
      <c r="B648" s="11"/>
      <c r="C648" s="11"/>
      <c r="D648" s="3"/>
      <c r="E648" s="40"/>
      <c r="F648" s="40"/>
      <c r="G648" s="40"/>
    </row>
    <row r="649" spans="1:16" x14ac:dyDescent="0.25">
      <c r="A649" s="13" t="s">
        <v>4</v>
      </c>
      <c r="B649" s="13"/>
      <c r="C649" s="13"/>
      <c r="D649" s="13"/>
      <c r="G649" s="41">
        <v>2015</v>
      </c>
      <c r="H649" s="42"/>
      <c r="I649" s="42">
        <v>2016</v>
      </c>
      <c r="J649" s="42"/>
      <c r="K649" s="42">
        <v>2017</v>
      </c>
      <c r="L649" s="43"/>
    </row>
    <row r="650" spans="1:16" ht="15.75" thickBot="1" x14ac:dyDescent="0.3">
      <c r="A650" s="13"/>
      <c r="B650" s="13"/>
      <c r="C650" s="13"/>
      <c r="D650" s="13"/>
      <c r="G650" s="39">
        <v>7.2999999999999995E-2</v>
      </c>
      <c r="H650" s="28"/>
      <c r="I650" s="28">
        <v>5.5E-2</v>
      </c>
      <c r="J650" s="28"/>
      <c r="K650" s="28">
        <v>5.5E-2</v>
      </c>
      <c r="L650" s="29"/>
    </row>
    <row r="651" spans="1:16" ht="15.75" thickBot="1" x14ac:dyDescent="0.3">
      <c r="A651" s="1"/>
      <c r="B651" s="1"/>
      <c r="C651" s="1"/>
      <c r="D651" s="1"/>
      <c r="G651" s="2"/>
      <c r="H651" s="1"/>
      <c r="I651" s="2"/>
      <c r="J651" s="1"/>
      <c r="K651" s="2"/>
      <c r="L651" s="1"/>
    </row>
    <row r="652" spans="1:16" ht="15.75" thickBot="1" x14ac:dyDescent="0.3">
      <c r="A652" s="30" t="s">
        <v>21</v>
      </c>
      <c r="B652" s="31"/>
      <c r="C652" s="32">
        <v>2011</v>
      </c>
      <c r="D652" s="32"/>
      <c r="E652" s="32">
        <v>2012</v>
      </c>
      <c r="F652" s="32"/>
      <c r="G652" s="32">
        <v>2013</v>
      </c>
      <c r="H652" s="32"/>
      <c r="I652" s="32">
        <v>2014</v>
      </c>
      <c r="J652" s="32"/>
      <c r="K652" s="32">
        <v>2015</v>
      </c>
      <c r="L652" s="32"/>
      <c r="M652" s="32">
        <v>2016</v>
      </c>
      <c r="N652" s="32"/>
      <c r="O652" s="32">
        <v>2017</v>
      </c>
      <c r="P652" s="32"/>
    </row>
    <row r="653" spans="1:16" x14ac:dyDescent="0.25">
      <c r="A653" s="33" t="s">
        <v>5</v>
      </c>
      <c r="B653" s="34"/>
      <c r="C653" s="35">
        <v>6260.97</v>
      </c>
      <c r="D653" s="36"/>
      <c r="E653" s="36">
        <v>5710.76</v>
      </c>
      <c r="F653" s="36"/>
      <c r="G653" s="36">
        <v>22.35</v>
      </c>
      <c r="H653" s="36"/>
      <c r="I653" s="36">
        <v>0</v>
      </c>
      <c r="J653" s="36"/>
      <c r="K653" s="36">
        <v>0</v>
      </c>
      <c r="L653" s="36"/>
      <c r="M653" s="36">
        <v>0</v>
      </c>
      <c r="N653" s="36"/>
      <c r="O653" s="36">
        <v>0</v>
      </c>
      <c r="P653" s="38"/>
    </row>
    <row r="654" spans="1:16" x14ac:dyDescent="0.25">
      <c r="A654" s="14" t="s">
        <v>6</v>
      </c>
      <c r="B654" s="15"/>
      <c r="C654" s="16">
        <v>0</v>
      </c>
      <c r="D654" s="17"/>
      <c r="E654" s="17">
        <v>0</v>
      </c>
      <c r="F654" s="17"/>
      <c r="G654" s="17">
        <v>0</v>
      </c>
      <c r="H654" s="17"/>
      <c r="I654" s="17">
        <v>0</v>
      </c>
      <c r="J654" s="17"/>
      <c r="K654" s="17">
        <v>0</v>
      </c>
      <c r="L654" s="17"/>
      <c r="M654" s="17">
        <v>0</v>
      </c>
      <c r="N654" s="17"/>
      <c r="O654" s="17">
        <v>0</v>
      </c>
      <c r="P654" s="37"/>
    </row>
    <row r="655" spans="1:16" x14ac:dyDescent="0.25">
      <c r="A655" s="14" t="s">
        <v>7</v>
      </c>
      <c r="B655" s="15"/>
      <c r="C655" s="16">
        <v>0</v>
      </c>
      <c r="D655" s="17"/>
      <c r="E655" s="17">
        <v>0</v>
      </c>
      <c r="F655" s="17"/>
      <c r="G655" s="17">
        <v>0</v>
      </c>
      <c r="H655" s="17"/>
      <c r="I655" s="17">
        <v>0</v>
      </c>
      <c r="J655" s="17"/>
      <c r="K655" s="17">
        <v>0</v>
      </c>
      <c r="L655" s="17"/>
      <c r="M655" s="17">
        <v>0</v>
      </c>
      <c r="N655" s="17"/>
      <c r="O655" s="17">
        <v>0</v>
      </c>
      <c r="P655" s="37"/>
    </row>
    <row r="656" spans="1:16" x14ac:dyDescent="0.25">
      <c r="A656" s="14" t="s">
        <v>8</v>
      </c>
      <c r="B656" s="15"/>
      <c r="C656" s="16">
        <v>6088.87</v>
      </c>
      <c r="D656" s="17"/>
      <c r="E656" s="17">
        <v>3757.49</v>
      </c>
      <c r="F656" s="17"/>
      <c r="G656" s="17">
        <v>700.07</v>
      </c>
      <c r="H656" s="17"/>
      <c r="I656" s="17">
        <v>1462.12</v>
      </c>
      <c r="J656" s="17"/>
      <c r="K656" s="17">
        <v>2500</v>
      </c>
      <c r="L656" s="17"/>
      <c r="M656" s="17">
        <v>3000</v>
      </c>
      <c r="N656" s="17"/>
      <c r="O656" s="17">
        <v>3500</v>
      </c>
      <c r="P656" s="37"/>
    </row>
    <row r="657" spans="1:16" x14ac:dyDescent="0.25">
      <c r="A657" s="14" t="s">
        <v>9</v>
      </c>
      <c r="B657" s="15"/>
      <c r="C657" s="16">
        <v>0</v>
      </c>
      <c r="D657" s="17"/>
      <c r="E657" s="17">
        <v>0</v>
      </c>
      <c r="F657" s="17"/>
      <c r="G657" s="17">
        <v>0</v>
      </c>
      <c r="H657" s="17"/>
      <c r="I657" s="17">
        <v>0</v>
      </c>
      <c r="J657" s="17"/>
      <c r="K657" s="17">
        <v>0</v>
      </c>
      <c r="L657" s="17"/>
      <c r="M657" s="17">
        <v>0</v>
      </c>
      <c r="N657" s="17"/>
      <c r="O657" s="17">
        <v>0</v>
      </c>
      <c r="P657" s="37"/>
    </row>
    <row r="658" spans="1:16" x14ac:dyDescent="0.25">
      <c r="A658" s="14" t="s">
        <v>10</v>
      </c>
      <c r="B658" s="15"/>
      <c r="C658" s="16">
        <v>0</v>
      </c>
      <c r="D658" s="17"/>
      <c r="E658" s="17">
        <v>0</v>
      </c>
      <c r="F658" s="17"/>
      <c r="G658" s="17">
        <v>0</v>
      </c>
      <c r="H658" s="17"/>
      <c r="I658" s="17">
        <v>0</v>
      </c>
      <c r="J658" s="17"/>
      <c r="K658" s="17">
        <v>0</v>
      </c>
      <c r="L658" s="17"/>
      <c r="M658" s="17">
        <v>0</v>
      </c>
      <c r="N658" s="17"/>
      <c r="O658" s="17">
        <v>0</v>
      </c>
      <c r="P658" s="37"/>
    </row>
    <row r="659" spans="1:16" x14ac:dyDescent="0.25">
      <c r="A659" s="14" t="s">
        <v>11</v>
      </c>
      <c r="B659" s="15"/>
      <c r="C659" s="16">
        <v>7204.38</v>
      </c>
      <c r="D659" s="17"/>
      <c r="E659" s="17">
        <v>4125.38</v>
      </c>
      <c r="F659" s="17"/>
      <c r="G659" s="17">
        <v>0</v>
      </c>
      <c r="H659" s="17"/>
      <c r="I659" s="17">
        <v>0</v>
      </c>
      <c r="J659" s="17"/>
      <c r="K659" s="17">
        <v>0</v>
      </c>
      <c r="L659" s="17"/>
      <c r="M659" s="17">
        <v>0</v>
      </c>
      <c r="N659" s="17"/>
      <c r="O659" s="17">
        <v>0</v>
      </c>
      <c r="P659" s="37"/>
    </row>
    <row r="660" spans="1:16" x14ac:dyDescent="0.25">
      <c r="A660" s="14" t="s">
        <v>12</v>
      </c>
      <c r="B660" s="15"/>
      <c r="C660" s="16">
        <v>0</v>
      </c>
      <c r="D660" s="17"/>
      <c r="E660" s="17">
        <v>0</v>
      </c>
      <c r="F660" s="17"/>
      <c r="G660" s="17">
        <v>0</v>
      </c>
      <c r="H660" s="17"/>
      <c r="I660" s="17">
        <v>0</v>
      </c>
      <c r="J660" s="17"/>
      <c r="K660" s="17">
        <v>0</v>
      </c>
      <c r="L660" s="17"/>
      <c r="M660" s="17">
        <v>0</v>
      </c>
      <c r="N660" s="17"/>
      <c r="O660" s="17">
        <v>0</v>
      </c>
      <c r="P660" s="37"/>
    </row>
    <row r="661" spans="1:16" x14ac:dyDescent="0.25">
      <c r="A661" s="14" t="s">
        <v>13</v>
      </c>
      <c r="B661" s="15"/>
      <c r="C661" s="16">
        <v>0</v>
      </c>
      <c r="D661" s="17"/>
      <c r="E661" s="17">
        <v>0</v>
      </c>
      <c r="F661" s="17"/>
      <c r="G661" s="17">
        <v>0</v>
      </c>
      <c r="H661" s="17"/>
      <c r="I661" s="17">
        <v>0</v>
      </c>
      <c r="J661" s="17"/>
      <c r="K661" s="17">
        <v>0</v>
      </c>
      <c r="L661" s="17"/>
      <c r="M661" s="17">
        <v>0</v>
      </c>
      <c r="N661" s="17"/>
      <c r="O661" s="17">
        <v>0</v>
      </c>
      <c r="P661" s="37"/>
    </row>
    <row r="662" spans="1:16" x14ac:dyDescent="0.25">
      <c r="A662" s="14" t="s">
        <v>14</v>
      </c>
      <c r="B662" s="15"/>
      <c r="C662" s="16">
        <v>7517.16</v>
      </c>
      <c r="D662" s="17"/>
      <c r="E662" s="17">
        <v>732.73</v>
      </c>
      <c r="F662" s="17"/>
      <c r="G662" s="17">
        <v>0</v>
      </c>
      <c r="H662" s="17"/>
      <c r="I662" s="17">
        <v>0</v>
      </c>
      <c r="J662" s="17"/>
      <c r="K662" s="17">
        <v>0</v>
      </c>
      <c r="L662" s="17"/>
      <c r="M662" s="17">
        <v>0</v>
      </c>
      <c r="N662" s="17"/>
      <c r="O662" s="17">
        <v>0</v>
      </c>
      <c r="P662" s="37"/>
    </row>
    <row r="663" spans="1:16" x14ac:dyDescent="0.25">
      <c r="A663" s="14" t="s">
        <v>15</v>
      </c>
      <c r="B663" s="15"/>
      <c r="C663" s="16">
        <v>0</v>
      </c>
      <c r="D663" s="17"/>
      <c r="E663" s="17">
        <v>0</v>
      </c>
      <c r="F663" s="17"/>
      <c r="G663" s="17">
        <v>0</v>
      </c>
      <c r="H663" s="17"/>
      <c r="I663" s="17">
        <v>0</v>
      </c>
      <c r="J663" s="17"/>
      <c r="K663" s="17">
        <v>0</v>
      </c>
      <c r="L663" s="17"/>
      <c r="M663" s="17">
        <v>0</v>
      </c>
      <c r="N663" s="17"/>
      <c r="O663" s="17">
        <v>0</v>
      </c>
      <c r="P663" s="37"/>
    </row>
    <row r="664" spans="1:16" ht="15.75" thickBot="1" x14ac:dyDescent="0.3">
      <c r="A664" s="18" t="s">
        <v>16</v>
      </c>
      <c r="B664" s="19"/>
      <c r="C664" s="20">
        <v>0</v>
      </c>
      <c r="D664" s="21"/>
      <c r="E664" s="21">
        <v>0</v>
      </c>
      <c r="F664" s="21"/>
      <c r="G664" s="21">
        <v>0</v>
      </c>
      <c r="H664" s="21"/>
      <c r="I664" s="21">
        <v>0</v>
      </c>
      <c r="J664" s="21"/>
      <c r="K664" s="21">
        <v>0</v>
      </c>
      <c r="L664" s="21"/>
      <c r="M664" s="21">
        <v>0</v>
      </c>
      <c r="N664" s="21"/>
      <c r="O664" s="21">
        <v>0</v>
      </c>
      <c r="P664" s="52"/>
    </row>
    <row r="665" spans="1:16" ht="15.75" thickBot="1" x14ac:dyDescent="0.3">
      <c r="A665" s="22" t="s">
        <v>17</v>
      </c>
      <c r="B665" s="23"/>
      <c r="C665" s="24">
        <f>SUM(C653:D664)</f>
        <v>27071.38</v>
      </c>
      <c r="D665" s="25"/>
      <c r="E665" s="25">
        <f>SUM(E653:F664)</f>
        <v>14326.36</v>
      </c>
      <c r="F665" s="25"/>
      <c r="G665" s="25">
        <f>SUM(G653:H664)</f>
        <v>722.42000000000007</v>
      </c>
      <c r="H665" s="25"/>
      <c r="I665" s="25">
        <f>SUM(I653:J664)</f>
        <v>1462.12</v>
      </c>
      <c r="J665" s="25"/>
      <c r="K665" s="25">
        <f>SUM(K653:L664)</f>
        <v>2500</v>
      </c>
      <c r="L665" s="25"/>
      <c r="M665" s="25">
        <f>SUM(M653:N664)</f>
        <v>3000</v>
      </c>
      <c r="N665" s="25"/>
      <c r="O665" s="25">
        <f>SUM(O653:P664)</f>
        <v>3500</v>
      </c>
      <c r="P665" s="27"/>
    </row>
    <row r="667" spans="1:16" x14ac:dyDescent="0.25">
      <c r="A667" s="11" t="s">
        <v>19</v>
      </c>
      <c r="B667" s="11"/>
    </row>
    <row r="668" spans="1:16" x14ac:dyDescent="0.25">
      <c r="A668" s="12" t="s">
        <v>87</v>
      </c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</row>
    <row r="669" spans="1:16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</row>
    <row r="674" spans="1:16" ht="15.75" x14ac:dyDescent="0.25">
      <c r="A674" s="44" t="s">
        <v>23</v>
      </c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</row>
    <row r="675" spans="1:16" ht="15.75" x14ac:dyDescent="0.25">
      <c r="A675" s="44" t="s">
        <v>0</v>
      </c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</row>
    <row r="677" spans="1:16" x14ac:dyDescent="0.25">
      <c r="A677" s="12" t="s">
        <v>1</v>
      </c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</row>
    <row r="678" spans="1:16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6" x14ac:dyDescent="0.25">
      <c r="A679" s="11" t="s">
        <v>2</v>
      </c>
      <c r="B679" s="11"/>
      <c r="C679" s="11"/>
      <c r="D679" s="3"/>
      <c r="E679" s="40" t="s">
        <v>44</v>
      </c>
      <c r="F679" s="40"/>
      <c r="G679" s="40"/>
      <c r="H679" s="40"/>
      <c r="I679" s="40"/>
    </row>
    <row r="680" spans="1:16" ht="15.75" thickBot="1" x14ac:dyDescent="0.3">
      <c r="A680" s="11"/>
      <c r="B680" s="11"/>
      <c r="C680" s="11"/>
      <c r="D680" s="3"/>
      <c r="E680" s="40"/>
      <c r="F680" s="40"/>
      <c r="G680" s="40"/>
    </row>
    <row r="681" spans="1:16" x14ac:dyDescent="0.25">
      <c r="A681" s="13" t="s">
        <v>4</v>
      </c>
      <c r="B681" s="13"/>
      <c r="C681" s="13"/>
      <c r="D681" s="13"/>
      <c r="G681" s="41">
        <v>2015</v>
      </c>
      <c r="H681" s="42"/>
      <c r="I681" s="42">
        <v>2016</v>
      </c>
      <c r="J681" s="42"/>
      <c r="K681" s="42">
        <v>2017</v>
      </c>
      <c r="L681" s="43"/>
    </row>
    <row r="682" spans="1:16" ht="15.75" thickBot="1" x14ac:dyDescent="0.3">
      <c r="A682" s="13"/>
      <c r="B682" s="13"/>
      <c r="C682" s="13"/>
      <c r="D682" s="13"/>
      <c r="G682" s="39">
        <v>7.2999999999999995E-2</v>
      </c>
      <c r="H682" s="28"/>
      <c r="I682" s="28">
        <v>5.5E-2</v>
      </c>
      <c r="J682" s="28"/>
      <c r="K682" s="28">
        <v>5.5E-2</v>
      </c>
      <c r="L682" s="29"/>
    </row>
    <row r="683" spans="1:16" ht="15.75" thickBot="1" x14ac:dyDescent="0.3">
      <c r="A683" s="1"/>
      <c r="B683" s="1"/>
      <c r="C683" s="1"/>
      <c r="D683" s="1"/>
      <c r="G683" s="2"/>
      <c r="H683" s="1"/>
      <c r="I683" s="2"/>
      <c r="J683" s="1"/>
      <c r="K683" s="2"/>
      <c r="L683" s="1"/>
    </row>
    <row r="684" spans="1:16" ht="15.75" thickBot="1" x14ac:dyDescent="0.3">
      <c r="A684" s="30" t="s">
        <v>21</v>
      </c>
      <c r="B684" s="31"/>
      <c r="C684" s="32">
        <v>2011</v>
      </c>
      <c r="D684" s="32"/>
      <c r="E684" s="32">
        <v>2012</v>
      </c>
      <c r="F684" s="32"/>
      <c r="G684" s="32">
        <v>2013</v>
      </c>
      <c r="H684" s="32"/>
      <c r="I684" s="32">
        <v>2014</v>
      </c>
      <c r="J684" s="32"/>
      <c r="K684" s="32">
        <v>2015</v>
      </c>
      <c r="L684" s="32"/>
      <c r="M684" s="32">
        <v>2016</v>
      </c>
      <c r="N684" s="32"/>
      <c r="O684" s="32">
        <v>2017</v>
      </c>
      <c r="P684" s="32"/>
    </row>
    <row r="685" spans="1:16" x14ac:dyDescent="0.25">
      <c r="A685" s="33" t="s">
        <v>5</v>
      </c>
      <c r="B685" s="34"/>
      <c r="C685" s="35">
        <v>0</v>
      </c>
      <c r="D685" s="36"/>
      <c r="E685" s="36">
        <v>15376.26</v>
      </c>
      <c r="F685" s="36"/>
      <c r="G685" s="36">
        <v>11000</v>
      </c>
      <c r="H685" s="36"/>
      <c r="I685" s="36">
        <v>23800</v>
      </c>
      <c r="J685" s="36"/>
      <c r="K685" s="17">
        <f t="shared" ref="K685:K696" si="57">I685*7.3%+I685</f>
        <v>25537.4</v>
      </c>
      <c r="L685" s="17"/>
      <c r="M685" s="17">
        <f t="shared" ref="M685:M696" si="58">K685*5.5%+K685</f>
        <v>26941.957000000002</v>
      </c>
      <c r="N685" s="17"/>
      <c r="O685" s="17">
        <f t="shared" ref="O685:O696" si="59">M685*5.5%+M685</f>
        <v>28423.764635000003</v>
      </c>
      <c r="P685" s="17"/>
    </row>
    <row r="686" spans="1:16" x14ac:dyDescent="0.25">
      <c r="A686" s="14" t="s">
        <v>6</v>
      </c>
      <c r="B686" s="15"/>
      <c r="C686" s="16">
        <v>10150</v>
      </c>
      <c r="D686" s="17"/>
      <c r="E686" s="17">
        <v>2500</v>
      </c>
      <c r="F686" s="17"/>
      <c r="G686" s="17">
        <v>0</v>
      </c>
      <c r="H686" s="17"/>
      <c r="I686" s="17">
        <v>26742.42</v>
      </c>
      <c r="J686" s="17"/>
      <c r="K686" s="17">
        <f t="shared" si="57"/>
        <v>28694.61666</v>
      </c>
      <c r="L686" s="17"/>
      <c r="M686" s="17">
        <f t="shared" si="58"/>
        <v>30272.820576300001</v>
      </c>
      <c r="N686" s="17"/>
      <c r="O686" s="17">
        <f t="shared" si="59"/>
        <v>31937.825707996501</v>
      </c>
      <c r="P686" s="17"/>
    </row>
    <row r="687" spans="1:16" x14ac:dyDescent="0.25">
      <c r="A687" s="14" t="s">
        <v>7</v>
      </c>
      <c r="B687" s="15"/>
      <c r="C687" s="16">
        <v>2000</v>
      </c>
      <c r="D687" s="17"/>
      <c r="E687" s="17">
        <v>337.38</v>
      </c>
      <c r="F687" s="17"/>
      <c r="G687" s="17">
        <v>0</v>
      </c>
      <c r="H687" s="17"/>
      <c r="I687" s="17">
        <v>14000</v>
      </c>
      <c r="J687" s="17"/>
      <c r="K687" s="17">
        <f t="shared" si="57"/>
        <v>15022</v>
      </c>
      <c r="L687" s="17"/>
      <c r="M687" s="17">
        <f t="shared" si="58"/>
        <v>15848.21</v>
      </c>
      <c r="N687" s="17"/>
      <c r="O687" s="17">
        <f t="shared" si="59"/>
        <v>16719.861549999998</v>
      </c>
      <c r="P687" s="17"/>
    </row>
    <row r="688" spans="1:16" x14ac:dyDescent="0.25">
      <c r="A688" s="14" t="s">
        <v>8</v>
      </c>
      <c r="B688" s="15"/>
      <c r="C688" s="16">
        <v>0</v>
      </c>
      <c r="D688" s="17"/>
      <c r="E688" s="17">
        <v>14744.92</v>
      </c>
      <c r="F688" s="17"/>
      <c r="G688" s="17">
        <v>107146.94</v>
      </c>
      <c r="H688" s="17"/>
      <c r="I688" s="17">
        <v>110060.34</v>
      </c>
      <c r="J688" s="17"/>
      <c r="K688" s="17">
        <f>I688*7.3%+I688+183.22</f>
        <v>118277.96481999999</v>
      </c>
      <c r="L688" s="17"/>
      <c r="M688" s="17">
        <f t="shared" si="58"/>
        <v>124783.2528851</v>
      </c>
      <c r="N688" s="17"/>
      <c r="O688" s="17">
        <f t="shared" si="59"/>
        <v>131646.3317937805</v>
      </c>
      <c r="P688" s="17"/>
    </row>
    <row r="689" spans="1:18" x14ac:dyDescent="0.25">
      <c r="A689" s="14" t="s">
        <v>9</v>
      </c>
      <c r="B689" s="15"/>
      <c r="C689" s="16">
        <v>9369.64</v>
      </c>
      <c r="D689" s="17"/>
      <c r="E689" s="17">
        <v>37914.959999999999</v>
      </c>
      <c r="F689" s="17"/>
      <c r="G689" s="17">
        <v>69283.31</v>
      </c>
      <c r="H689" s="17"/>
      <c r="I689" s="17">
        <v>19592.41</v>
      </c>
      <c r="J689" s="17"/>
      <c r="K689" s="17">
        <f t="shared" si="57"/>
        <v>21022.655930000001</v>
      </c>
      <c r="L689" s="17"/>
      <c r="M689" s="17">
        <f t="shared" si="58"/>
        <v>22178.902006150001</v>
      </c>
      <c r="N689" s="17"/>
      <c r="O689" s="17">
        <f t="shared" si="59"/>
        <v>23398.741616488252</v>
      </c>
      <c r="P689" s="17"/>
    </row>
    <row r="690" spans="1:18" x14ac:dyDescent="0.25">
      <c r="A690" s="14" t="s">
        <v>10</v>
      </c>
      <c r="B690" s="15"/>
      <c r="C690" s="16">
        <v>0</v>
      </c>
      <c r="D690" s="17"/>
      <c r="E690" s="17">
        <v>3755.04</v>
      </c>
      <c r="F690" s="17"/>
      <c r="G690" s="17">
        <v>9689.42</v>
      </c>
      <c r="H690" s="17"/>
      <c r="I690" s="17">
        <v>16929.79</v>
      </c>
      <c r="J690" s="17"/>
      <c r="K690" s="17">
        <f t="shared" si="57"/>
        <v>18165.664670000002</v>
      </c>
      <c r="L690" s="17"/>
      <c r="M690" s="17">
        <f t="shared" si="58"/>
        <v>19164.776226850001</v>
      </c>
      <c r="N690" s="17"/>
      <c r="O690" s="17">
        <f t="shared" si="59"/>
        <v>20218.83891932675</v>
      </c>
      <c r="P690" s="17"/>
    </row>
    <row r="691" spans="1:18" x14ac:dyDescent="0.25">
      <c r="A691" s="14" t="s">
        <v>11</v>
      </c>
      <c r="B691" s="15"/>
      <c r="C691" s="16">
        <v>32752.52</v>
      </c>
      <c r="D691" s="17"/>
      <c r="E691" s="17">
        <v>0</v>
      </c>
      <c r="F691" s="17"/>
      <c r="G691" s="17">
        <v>47054.78</v>
      </c>
      <c r="H691" s="17"/>
      <c r="I691" s="17">
        <v>3812.27</v>
      </c>
      <c r="J691" s="17"/>
      <c r="K691" s="17">
        <f t="shared" si="57"/>
        <v>4090.5657099999999</v>
      </c>
      <c r="L691" s="17"/>
      <c r="M691" s="17">
        <f t="shared" si="58"/>
        <v>4315.5468240499995</v>
      </c>
      <c r="N691" s="17"/>
      <c r="O691" s="17">
        <f t="shared" si="59"/>
        <v>4552.9018993727495</v>
      </c>
      <c r="P691" s="17"/>
    </row>
    <row r="692" spans="1:18" x14ac:dyDescent="0.25">
      <c r="A692" s="14" t="s">
        <v>12</v>
      </c>
      <c r="B692" s="15"/>
      <c r="C692" s="16">
        <v>1592.42</v>
      </c>
      <c r="D692" s="17"/>
      <c r="E692" s="17">
        <v>76844.759999999995</v>
      </c>
      <c r="F692" s="17"/>
      <c r="G692" s="17">
        <v>0</v>
      </c>
      <c r="H692" s="17"/>
      <c r="I692" s="17">
        <v>37785.4</v>
      </c>
      <c r="J692" s="17"/>
      <c r="K692" s="17">
        <f t="shared" si="57"/>
        <v>40543.734199999999</v>
      </c>
      <c r="L692" s="17"/>
      <c r="M692" s="17">
        <f t="shared" si="58"/>
        <v>42773.639580999996</v>
      </c>
      <c r="N692" s="17"/>
      <c r="O692" s="17">
        <f t="shared" si="59"/>
        <v>45126.189757954999</v>
      </c>
      <c r="P692" s="17"/>
    </row>
    <row r="693" spans="1:18" x14ac:dyDescent="0.25">
      <c r="A693" s="14" t="s">
        <v>13</v>
      </c>
      <c r="B693" s="15"/>
      <c r="C693" s="16">
        <v>12532.3</v>
      </c>
      <c r="D693" s="17"/>
      <c r="E693" s="17">
        <v>15678</v>
      </c>
      <c r="F693" s="17"/>
      <c r="G693" s="17">
        <v>106054.78</v>
      </c>
      <c r="H693" s="17"/>
      <c r="I693" s="17">
        <v>20192.98</v>
      </c>
      <c r="J693" s="17"/>
      <c r="K693" s="17">
        <f t="shared" si="57"/>
        <v>21667.06754</v>
      </c>
      <c r="L693" s="17"/>
      <c r="M693" s="17">
        <f t="shared" si="58"/>
        <v>22858.756254700002</v>
      </c>
      <c r="N693" s="17"/>
      <c r="O693" s="17">
        <f t="shared" si="59"/>
        <v>24115.987848708501</v>
      </c>
      <c r="P693" s="17"/>
    </row>
    <row r="694" spans="1:18" x14ac:dyDescent="0.25">
      <c r="A694" s="14" t="s">
        <v>14</v>
      </c>
      <c r="B694" s="15"/>
      <c r="C694" s="16">
        <v>337.38</v>
      </c>
      <c r="D694" s="17"/>
      <c r="E694" s="17">
        <v>0</v>
      </c>
      <c r="F694" s="17"/>
      <c r="G694" s="17">
        <v>0</v>
      </c>
      <c r="H694" s="17"/>
      <c r="I694" s="17">
        <f>SUM(C694+E694+G694)/3</f>
        <v>112.46</v>
      </c>
      <c r="J694" s="17"/>
      <c r="K694" s="17">
        <f t="shared" si="57"/>
        <v>120.66958</v>
      </c>
      <c r="L694" s="17"/>
      <c r="M694" s="17">
        <f t="shared" si="58"/>
        <v>127.3064069</v>
      </c>
      <c r="N694" s="17"/>
      <c r="O694" s="17">
        <f t="shared" si="59"/>
        <v>134.30825927949999</v>
      </c>
      <c r="P694" s="17"/>
    </row>
    <row r="695" spans="1:18" x14ac:dyDescent="0.25">
      <c r="A695" s="14" t="s">
        <v>15</v>
      </c>
      <c r="B695" s="15"/>
      <c r="C695" s="16">
        <v>16968.68</v>
      </c>
      <c r="D695" s="17"/>
      <c r="E695" s="17">
        <v>51414.96</v>
      </c>
      <c r="F695" s="17"/>
      <c r="G695" s="17">
        <v>38184.839999999997</v>
      </c>
      <c r="H695" s="17"/>
      <c r="I695" s="17">
        <f>SUM(C695+E695+G695)/3</f>
        <v>35522.826666666668</v>
      </c>
      <c r="J695" s="17"/>
      <c r="K695" s="17">
        <f t="shared" si="57"/>
        <v>38115.993013333333</v>
      </c>
      <c r="L695" s="17"/>
      <c r="M695" s="17">
        <f t="shared" si="58"/>
        <v>40212.372629066667</v>
      </c>
      <c r="N695" s="17"/>
      <c r="O695" s="17">
        <f t="shared" si="59"/>
        <v>42424.053123665333</v>
      </c>
      <c r="P695" s="17"/>
    </row>
    <row r="696" spans="1:18" ht="15.75" thickBot="1" x14ac:dyDescent="0.3">
      <c r="A696" s="18" t="s">
        <v>16</v>
      </c>
      <c r="B696" s="19"/>
      <c r="C696" s="20">
        <v>24342.42</v>
      </c>
      <c r="D696" s="21"/>
      <c r="E696" s="21">
        <v>53914.96</v>
      </c>
      <c r="F696" s="21"/>
      <c r="G696" s="21">
        <v>38448.11</v>
      </c>
      <c r="H696" s="21"/>
      <c r="I696" s="17">
        <f>SUM(C696+E696+G696)/3</f>
        <v>38901.83</v>
      </c>
      <c r="J696" s="17"/>
      <c r="K696" s="17">
        <f t="shared" si="57"/>
        <v>41741.663590000004</v>
      </c>
      <c r="L696" s="17"/>
      <c r="M696" s="17">
        <f t="shared" si="58"/>
        <v>44037.455087450006</v>
      </c>
      <c r="N696" s="17"/>
      <c r="O696" s="17">
        <f t="shared" si="59"/>
        <v>46459.515117259754</v>
      </c>
      <c r="P696" s="17"/>
    </row>
    <row r="697" spans="1:18" ht="15.75" thickBot="1" x14ac:dyDescent="0.3">
      <c r="A697" s="22" t="s">
        <v>17</v>
      </c>
      <c r="B697" s="23"/>
      <c r="C697" s="24">
        <f>SUM(C685:D696)</f>
        <v>110045.36</v>
      </c>
      <c r="D697" s="25"/>
      <c r="E697" s="25">
        <f>SUM(E685:F696)</f>
        <v>272481.24</v>
      </c>
      <c r="F697" s="25"/>
      <c r="G697" s="25">
        <f>SUM(G685:H696)</f>
        <v>426862.17999999993</v>
      </c>
      <c r="H697" s="25"/>
      <c r="I697" s="25">
        <f>SUM(I685:J696)</f>
        <v>347452.72666666668</v>
      </c>
      <c r="J697" s="25"/>
      <c r="K697" s="25">
        <f>SUM(K685:L696)</f>
        <v>372999.99571333337</v>
      </c>
      <c r="L697" s="25"/>
      <c r="M697" s="25">
        <f>SUM(M685:N696)</f>
        <v>393514.99547756661</v>
      </c>
      <c r="N697" s="25"/>
      <c r="O697" s="25">
        <f>SUM(O685:P696)</f>
        <v>415158.32022883289</v>
      </c>
      <c r="P697" s="27"/>
      <c r="R697" s="7"/>
    </row>
    <row r="698" spans="1:18" ht="15.75" thickBot="1" x14ac:dyDescent="0.3">
      <c r="A698" s="48" t="s">
        <v>18</v>
      </c>
      <c r="B698" s="49"/>
      <c r="C698" s="50"/>
      <c r="D698" s="51"/>
      <c r="E698" s="47">
        <f>E697*100/C697-100</f>
        <v>147.60811359970106</v>
      </c>
      <c r="F698" s="47"/>
      <c r="G698" s="47">
        <f>G697*100/E697-100</f>
        <v>56.657456491316594</v>
      </c>
      <c r="H698" s="47"/>
      <c r="I698" s="47">
        <f>I697*100/G697-100</f>
        <v>-18.60306606065059</v>
      </c>
      <c r="J698" s="47"/>
      <c r="K698" s="47">
        <f>K697*100/I697-100</f>
        <v>7.3527323534794817</v>
      </c>
      <c r="L698" s="47"/>
      <c r="M698" s="47">
        <f>M697*100/K697-100</f>
        <v>5.4999999999999858</v>
      </c>
      <c r="N698" s="47"/>
      <c r="O698" s="47">
        <f>O697*100/M697-100</f>
        <v>5.5000000000000284</v>
      </c>
      <c r="P698" s="47"/>
    </row>
    <row r="700" spans="1:18" x14ac:dyDescent="0.25">
      <c r="A700" s="11" t="s">
        <v>19</v>
      </c>
      <c r="B700" s="11"/>
    </row>
    <row r="701" spans="1:18" x14ac:dyDescent="0.25">
      <c r="A701" s="12" t="s">
        <v>22</v>
      </c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</row>
    <row r="702" spans="1:18" x14ac:dyDescent="0.25">
      <c r="A702" s="12" t="s">
        <v>84</v>
      </c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</row>
    <row r="703" spans="1:18" x14ac:dyDescent="0.25">
      <c r="A703" s="12" t="s">
        <v>20</v>
      </c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</row>
    <row r="706" spans="1:16" ht="15.75" x14ac:dyDescent="0.25">
      <c r="A706" s="44" t="s">
        <v>23</v>
      </c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</row>
    <row r="707" spans="1:16" ht="15.75" x14ac:dyDescent="0.25">
      <c r="A707" s="44" t="s">
        <v>0</v>
      </c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</row>
    <row r="709" spans="1:16" x14ac:dyDescent="0.25">
      <c r="A709" s="12" t="s">
        <v>1</v>
      </c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</row>
    <row r="710" spans="1:16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1:16" x14ac:dyDescent="0.25">
      <c r="A711" s="11" t="s">
        <v>2</v>
      </c>
      <c r="B711" s="11"/>
      <c r="C711" s="11"/>
      <c r="D711" s="3"/>
      <c r="E711" s="40" t="s">
        <v>82</v>
      </c>
      <c r="F711" s="40"/>
      <c r="G711" s="40"/>
      <c r="H711" s="40"/>
      <c r="I711" s="40"/>
    </row>
    <row r="712" spans="1:16" ht="15.75" thickBot="1" x14ac:dyDescent="0.3">
      <c r="A712" s="11"/>
      <c r="B712" s="11"/>
      <c r="C712" s="11"/>
      <c r="D712" s="3"/>
      <c r="E712" s="40"/>
      <c r="F712" s="40"/>
      <c r="G712" s="40"/>
    </row>
    <row r="713" spans="1:16" x14ac:dyDescent="0.25">
      <c r="A713" s="13" t="s">
        <v>4</v>
      </c>
      <c r="B713" s="13"/>
      <c r="C713" s="13"/>
      <c r="D713" s="13"/>
      <c r="G713" s="41">
        <v>2015</v>
      </c>
      <c r="H713" s="42"/>
      <c r="I713" s="42">
        <v>2016</v>
      </c>
      <c r="J713" s="42"/>
      <c r="K713" s="42">
        <v>2017</v>
      </c>
      <c r="L713" s="43"/>
    </row>
    <row r="714" spans="1:16" ht="15.75" thickBot="1" x14ac:dyDescent="0.3">
      <c r="A714" s="13"/>
      <c r="B714" s="13"/>
      <c r="C714" s="13"/>
      <c r="D714" s="13"/>
      <c r="G714" s="39">
        <v>7.2999999999999995E-2</v>
      </c>
      <c r="H714" s="28"/>
      <c r="I714" s="28">
        <v>5.5E-2</v>
      </c>
      <c r="J714" s="28"/>
      <c r="K714" s="28">
        <v>5.5E-2</v>
      </c>
      <c r="L714" s="29"/>
    </row>
    <row r="715" spans="1:16" ht="15.75" thickBot="1" x14ac:dyDescent="0.3">
      <c r="A715" s="9"/>
      <c r="B715" s="9"/>
      <c r="C715" s="9"/>
      <c r="D715" s="9"/>
      <c r="G715" s="2"/>
      <c r="H715" s="9"/>
      <c r="I715" s="2"/>
      <c r="J715" s="9"/>
      <c r="K715" s="2"/>
      <c r="L715" s="9"/>
    </row>
    <row r="716" spans="1:16" ht="15.75" thickBot="1" x14ac:dyDescent="0.3">
      <c r="A716" s="30" t="s">
        <v>21</v>
      </c>
      <c r="B716" s="31"/>
      <c r="C716" s="32">
        <v>2011</v>
      </c>
      <c r="D716" s="32"/>
      <c r="E716" s="32">
        <v>2012</v>
      </c>
      <c r="F716" s="32"/>
      <c r="G716" s="32">
        <v>2013</v>
      </c>
      <c r="H716" s="32"/>
      <c r="I716" s="32">
        <v>2014</v>
      </c>
      <c r="J716" s="32"/>
      <c r="K716" s="32">
        <v>2015</v>
      </c>
      <c r="L716" s="32"/>
      <c r="M716" s="32">
        <v>2016</v>
      </c>
      <c r="N716" s="32"/>
      <c r="O716" s="32">
        <v>2017</v>
      </c>
      <c r="P716" s="32"/>
    </row>
    <row r="717" spans="1:16" x14ac:dyDescent="0.25">
      <c r="A717" s="33" t="s">
        <v>5</v>
      </c>
      <c r="B717" s="34"/>
      <c r="C717" s="35">
        <v>19.89</v>
      </c>
      <c r="D717" s="36"/>
      <c r="E717" s="36">
        <v>40.42</v>
      </c>
      <c r="F717" s="36"/>
      <c r="G717" s="36">
        <v>0</v>
      </c>
      <c r="H717" s="36"/>
      <c r="I717" s="36">
        <v>0</v>
      </c>
      <c r="J717" s="36"/>
      <c r="K717" s="36">
        <v>0</v>
      </c>
      <c r="L717" s="36"/>
      <c r="M717" s="36"/>
      <c r="N717" s="36"/>
      <c r="O717" s="36"/>
      <c r="P717" s="38"/>
    </row>
    <row r="718" spans="1:16" x14ac:dyDescent="0.25">
      <c r="A718" s="14" t="s">
        <v>6</v>
      </c>
      <c r="B718" s="15"/>
      <c r="C718" s="16"/>
      <c r="D718" s="17"/>
      <c r="E718" s="17">
        <v>0</v>
      </c>
      <c r="F718" s="17"/>
      <c r="G718" s="17">
        <v>11.11</v>
      </c>
      <c r="H718" s="17"/>
      <c r="I718" s="17">
        <v>0</v>
      </c>
      <c r="J718" s="17"/>
      <c r="K718" s="17">
        <v>0</v>
      </c>
      <c r="L718" s="17"/>
      <c r="M718" s="17"/>
      <c r="N718" s="17"/>
      <c r="O718" s="17"/>
      <c r="P718" s="37"/>
    </row>
    <row r="719" spans="1:16" x14ac:dyDescent="0.25">
      <c r="A719" s="14" t="s">
        <v>7</v>
      </c>
      <c r="B719" s="15"/>
      <c r="C719" s="16">
        <v>0</v>
      </c>
      <c r="D719" s="17"/>
      <c r="E719" s="17">
        <v>0</v>
      </c>
      <c r="F719" s="17"/>
      <c r="G719" s="17">
        <v>0</v>
      </c>
      <c r="H719" s="17"/>
      <c r="I719" s="17">
        <v>0</v>
      </c>
      <c r="J719" s="17"/>
      <c r="K719" s="17">
        <v>0</v>
      </c>
      <c r="L719" s="17"/>
      <c r="M719" s="17"/>
      <c r="N719" s="17"/>
      <c r="O719" s="17"/>
      <c r="P719" s="37"/>
    </row>
    <row r="720" spans="1:16" x14ac:dyDescent="0.25">
      <c r="A720" s="14" t="s">
        <v>8</v>
      </c>
      <c r="B720" s="15"/>
      <c r="C720" s="16">
        <v>0</v>
      </c>
      <c r="D720" s="17"/>
      <c r="E720" s="17">
        <v>173221.69</v>
      </c>
      <c r="F720" s="17"/>
      <c r="G720" s="17">
        <v>0</v>
      </c>
      <c r="H720" s="17"/>
      <c r="I720" s="17">
        <v>11635.71</v>
      </c>
      <c r="J720" s="17"/>
      <c r="K720" s="17">
        <v>12000</v>
      </c>
      <c r="L720" s="17"/>
      <c r="M720" s="17">
        <v>13000</v>
      </c>
      <c r="N720" s="17"/>
      <c r="O720" s="17">
        <v>14000</v>
      </c>
      <c r="P720" s="37"/>
    </row>
    <row r="721" spans="1:16" x14ac:dyDescent="0.25">
      <c r="A721" s="14" t="s">
        <v>9</v>
      </c>
      <c r="B721" s="15"/>
      <c r="C721" s="16">
        <v>0</v>
      </c>
      <c r="D721" s="17"/>
      <c r="E721" s="17">
        <v>9999.24</v>
      </c>
      <c r="F721" s="17"/>
      <c r="G721" s="17">
        <v>8.01</v>
      </c>
      <c r="H721" s="17"/>
      <c r="I721" s="17">
        <v>0</v>
      </c>
      <c r="J721" s="17"/>
      <c r="K721" s="17">
        <v>0</v>
      </c>
      <c r="L721" s="17"/>
      <c r="M721" s="17"/>
      <c r="N721" s="17"/>
      <c r="O721" s="17"/>
      <c r="P721" s="37"/>
    </row>
    <row r="722" spans="1:16" x14ac:dyDescent="0.25">
      <c r="A722" s="14" t="s">
        <v>10</v>
      </c>
      <c r="B722" s="15"/>
      <c r="C722" s="16">
        <v>0</v>
      </c>
      <c r="D722" s="17"/>
      <c r="E722" s="17">
        <v>0</v>
      </c>
      <c r="F722" s="17"/>
      <c r="G722" s="17">
        <v>123.91</v>
      </c>
      <c r="H722" s="17"/>
      <c r="I722" s="17">
        <v>0</v>
      </c>
      <c r="J722" s="17"/>
      <c r="K722" s="17">
        <v>0</v>
      </c>
      <c r="L722" s="17"/>
      <c r="M722" s="17"/>
      <c r="N722" s="17"/>
      <c r="O722" s="17"/>
      <c r="P722" s="37"/>
    </row>
    <row r="723" spans="1:16" x14ac:dyDescent="0.25">
      <c r="A723" s="14" t="s">
        <v>11</v>
      </c>
      <c r="B723" s="15"/>
      <c r="C723" s="16">
        <v>68.2</v>
      </c>
      <c r="D723" s="17"/>
      <c r="E723" s="17">
        <v>15267.2</v>
      </c>
      <c r="F723" s="17"/>
      <c r="G723" s="17">
        <v>0</v>
      </c>
      <c r="H723" s="17"/>
      <c r="I723" s="17">
        <v>0</v>
      </c>
      <c r="J723" s="17"/>
      <c r="K723" s="17">
        <v>0</v>
      </c>
      <c r="L723" s="17"/>
      <c r="M723" s="17"/>
      <c r="N723" s="17"/>
      <c r="O723" s="17"/>
      <c r="P723" s="37"/>
    </row>
    <row r="724" spans="1:16" x14ac:dyDescent="0.25">
      <c r="A724" s="14" t="s">
        <v>12</v>
      </c>
      <c r="B724" s="15"/>
      <c r="C724" s="16">
        <v>0</v>
      </c>
      <c r="D724" s="17"/>
      <c r="E724" s="17">
        <v>29.27</v>
      </c>
      <c r="F724" s="17"/>
      <c r="G724" s="17">
        <v>0</v>
      </c>
      <c r="H724" s="17"/>
      <c r="I724" s="17">
        <v>0</v>
      </c>
      <c r="J724" s="17"/>
      <c r="K724" s="17">
        <v>0</v>
      </c>
      <c r="L724" s="17"/>
      <c r="M724" s="17"/>
      <c r="N724" s="17"/>
      <c r="O724" s="17"/>
      <c r="P724" s="37"/>
    </row>
    <row r="725" spans="1:16" x14ac:dyDescent="0.25">
      <c r="A725" s="14" t="s">
        <v>13</v>
      </c>
      <c r="B725" s="15"/>
      <c r="C725" s="16">
        <v>0</v>
      </c>
      <c r="D725" s="17"/>
      <c r="E725" s="17">
        <v>4133.51</v>
      </c>
      <c r="F725" s="17"/>
      <c r="G725" s="17">
        <v>0</v>
      </c>
      <c r="H725" s="17"/>
      <c r="I725" s="17">
        <v>0</v>
      </c>
      <c r="J725" s="17"/>
      <c r="K725" s="17">
        <v>0</v>
      </c>
      <c r="L725" s="17"/>
      <c r="M725" s="17"/>
      <c r="N725" s="17"/>
      <c r="O725" s="17"/>
      <c r="P725" s="37"/>
    </row>
    <row r="726" spans="1:16" x14ac:dyDescent="0.25">
      <c r="A726" s="14" t="s">
        <v>14</v>
      </c>
      <c r="B726" s="15"/>
      <c r="C726" s="16">
        <v>1596.02</v>
      </c>
      <c r="D726" s="17"/>
      <c r="E726" s="17">
        <v>38.340000000000003</v>
      </c>
      <c r="F726" s="17"/>
      <c r="G726" s="17">
        <v>0</v>
      </c>
      <c r="H726" s="17"/>
      <c r="I726" s="17">
        <v>0</v>
      </c>
      <c r="J726" s="17"/>
      <c r="K726" s="17">
        <v>0</v>
      </c>
      <c r="L726" s="17"/>
      <c r="M726" s="17"/>
      <c r="N726" s="17"/>
      <c r="O726" s="17"/>
      <c r="P726" s="37"/>
    </row>
    <row r="727" spans="1:16" x14ac:dyDescent="0.25">
      <c r="A727" s="14" t="s">
        <v>15</v>
      </c>
      <c r="B727" s="15"/>
      <c r="C727" s="16">
        <v>612.27</v>
      </c>
      <c r="D727" s="17"/>
      <c r="E727" s="17">
        <v>0</v>
      </c>
      <c r="F727" s="17"/>
      <c r="G727" s="17">
        <v>0</v>
      </c>
      <c r="H727" s="17"/>
      <c r="I727" s="17">
        <v>0</v>
      </c>
      <c r="J727" s="17"/>
      <c r="K727" s="17">
        <v>0</v>
      </c>
      <c r="L727" s="17"/>
      <c r="M727" s="17"/>
      <c r="N727" s="17"/>
      <c r="O727" s="17"/>
      <c r="P727" s="37"/>
    </row>
    <row r="728" spans="1:16" ht="15.75" thickBot="1" x14ac:dyDescent="0.3">
      <c r="A728" s="18" t="s">
        <v>16</v>
      </c>
      <c r="B728" s="19"/>
      <c r="C728" s="20">
        <v>0</v>
      </c>
      <c r="D728" s="21"/>
      <c r="E728" s="21">
        <v>60000</v>
      </c>
      <c r="F728" s="21"/>
      <c r="G728" s="21">
        <v>0</v>
      </c>
      <c r="H728" s="21"/>
      <c r="I728" s="21">
        <v>0</v>
      </c>
      <c r="J728" s="21"/>
      <c r="K728" s="21">
        <v>13000</v>
      </c>
      <c r="L728" s="21"/>
      <c r="M728" s="21">
        <v>17000</v>
      </c>
      <c r="N728" s="21"/>
      <c r="O728" s="21">
        <v>21000</v>
      </c>
      <c r="P728" s="52"/>
    </row>
    <row r="729" spans="1:16" ht="15.75" thickBot="1" x14ac:dyDescent="0.3">
      <c r="A729" s="22" t="s">
        <v>17</v>
      </c>
      <c r="B729" s="23"/>
      <c r="C729" s="24">
        <f>SUM(C717:D728)</f>
        <v>2296.38</v>
      </c>
      <c r="D729" s="25"/>
      <c r="E729" s="25">
        <f>SUM(E717:F728)</f>
        <v>262729.67000000004</v>
      </c>
      <c r="F729" s="25"/>
      <c r="G729" s="25">
        <f>SUM(G717:H728)</f>
        <v>143.03</v>
      </c>
      <c r="H729" s="25"/>
      <c r="I729" s="25">
        <f>SUM(I717:J728)</f>
        <v>11635.71</v>
      </c>
      <c r="J729" s="25"/>
      <c r="K729" s="25">
        <f>SUM(K717:L728)</f>
        <v>25000</v>
      </c>
      <c r="L729" s="25"/>
      <c r="M729" s="25">
        <f>SUM(M717:N728)</f>
        <v>30000</v>
      </c>
      <c r="N729" s="25"/>
      <c r="O729" s="25">
        <f>SUM(O717:P728)</f>
        <v>35000</v>
      </c>
      <c r="P729" s="27"/>
    </row>
    <row r="731" spans="1:16" x14ac:dyDescent="0.25">
      <c r="A731" s="11" t="s">
        <v>19</v>
      </c>
      <c r="B731" s="11"/>
    </row>
    <row r="732" spans="1:16" x14ac:dyDescent="0.25">
      <c r="A732" s="12" t="s">
        <v>88</v>
      </c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</row>
    <row r="733" spans="1:16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</row>
    <row r="734" spans="1:16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</row>
    <row r="738" spans="1:16" ht="15.75" x14ac:dyDescent="0.25">
      <c r="A738" s="44" t="s">
        <v>23</v>
      </c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</row>
    <row r="739" spans="1:16" ht="15.75" x14ac:dyDescent="0.25">
      <c r="A739" s="44" t="s">
        <v>0</v>
      </c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</row>
    <row r="741" spans="1:16" x14ac:dyDescent="0.25">
      <c r="A741" s="12" t="s">
        <v>1</v>
      </c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</row>
    <row r="742" spans="1:16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1:16" x14ac:dyDescent="0.25">
      <c r="A743" s="11" t="s">
        <v>2</v>
      </c>
      <c r="B743" s="11"/>
      <c r="C743" s="11"/>
      <c r="D743" s="3"/>
      <c r="E743" s="40" t="s">
        <v>45</v>
      </c>
      <c r="F743" s="40"/>
      <c r="G743" s="40"/>
      <c r="H743" s="40"/>
      <c r="I743" s="40"/>
    </row>
    <row r="744" spans="1:16" ht="15.75" thickBot="1" x14ac:dyDescent="0.3">
      <c r="A744" s="11"/>
      <c r="B744" s="11"/>
      <c r="C744" s="11"/>
      <c r="D744" s="3"/>
      <c r="E744" s="40"/>
      <c r="F744" s="40"/>
      <c r="G744" s="40"/>
    </row>
    <row r="745" spans="1:16" x14ac:dyDescent="0.25">
      <c r="A745" s="13" t="s">
        <v>4</v>
      </c>
      <c r="B745" s="13"/>
      <c r="C745" s="13"/>
      <c r="D745" s="13"/>
      <c r="G745" s="41">
        <v>2015</v>
      </c>
      <c r="H745" s="42"/>
      <c r="I745" s="42">
        <v>2016</v>
      </c>
      <c r="J745" s="42"/>
      <c r="K745" s="42">
        <v>2017</v>
      </c>
      <c r="L745" s="43"/>
    </row>
    <row r="746" spans="1:16" ht="15.75" thickBot="1" x14ac:dyDescent="0.3">
      <c r="A746" s="13"/>
      <c r="B746" s="13"/>
      <c r="C746" s="13"/>
      <c r="D746" s="13"/>
      <c r="G746" s="39">
        <v>7.2999999999999995E-2</v>
      </c>
      <c r="H746" s="28"/>
      <c r="I746" s="28">
        <v>5.5E-2</v>
      </c>
      <c r="J746" s="28"/>
      <c r="K746" s="28">
        <v>5.5E-2</v>
      </c>
      <c r="L746" s="29"/>
    </row>
    <row r="747" spans="1:16" ht="15.75" thickBot="1" x14ac:dyDescent="0.3">
      <c r="A747" s="1"/>
      <c r="B747" s="1"/>
      <c r="C747" s="1"/>
      <c r="D747" s="1"/>
      <c r="G747" s="2"/>
      <c r="H747" s="1"/>
      <c r="I747" s="2"/>
      <c r="J747" s="1"/>
      <c r="K747" s="2"/>
      <c r="L747" s="1"/>
    </row>
    <row r="748" spans="1:16" ht="15.75" thickBot="1" x14ac:dyDescent="0.3">
      <c r="A748" s="30" t="s">
        <v>21</v>
      </c>
      <c r="B748" s="31"/>
      <c r="C748" s="32">
        <v>2011</v>
      </c>
      <c r="D748" s="32"/>
      <c r="E748" s="32">
        <v>2012</v>
      </c>
      <c r="F748" s="32"/>
      <c r="G748" s="32">
        <v>2013</v>
      </c>
      <c r="H748" s="32"/>
      <c r="I748" s="32">
        <v>2014</v>
      </c>
      <c r="J748" s="32"/>
      <c r="K748" s="32">
        <v>2015</v>
      </c>
      <c r="L748" s="32"/>
      <c r="M748" s="32">
        <v>2016</v>
      </c>
      <c r="N748" s="32"/>
      <c r="O748" s="32">
        <v>2017</v>
      </c>
      <c r="P748" s="32"/>
    </row>
    <row r="749" spans="1:16" x14ac:dyDescent="0.25">
      <c r="A749" s="33" t="s">
        <v>5</v>
      </c>
      <c r="B749" s="34"/>
      <c r="C749" s="35">
        <v>166868.32</v>
      </c>
      <c r="D749" s="36"/>
      <c r="E749" s="36">
        <v>177990.85</v>
      </c>
      <c r="F749" s="36"/>
      <c r="G749" s="36">
        <v>195600.96</v>
      </c>
      <c r="H749" s="36"/>
      <c r="I749" s="36">
        <v>234520.24</v>
      </c>
      <c r="J749" s="36"/>
      <c r="K749" s="17">
        <f t="shared" ref="K749:K759" si="60">I749*7.3%+I749+35589.14</f>
        <v>287229.35751999996</v>
      </c>
      <c r="L749" s="17"/>
      <c r="M749" s="17">
        <f t="shared" ref="M749:M760" si="61">K749*5.5%+K749</f>
        <v>303026.97218359995</v>
      </c>
      <c r="N749" s="17"/>
      <c r="O749" s="17">
        <f t="shared" ref="O749:O760" si="62">M749*5.5%+M749</f>
        <v>319693.45565369795</v>
      </c>
      <c r="P749" s="17"/>
    </row>
    <row r="750" spans="1:16" x14ac:dyDescent="0.25">
      <c r="A750" s="14" t="s">
        <v>6</v>
      </c>
      <c r="B750" s="15"/>
      <c r="C750" s="16">
        <v>81755.149999999994</v>
      </c>
      <c r="D750" s="17"/>
      <c r="E750" s="17">
        <v>132931.42000000001</v>
      </c>
      <c r="F750" s="17"/>
      <c r="G750" s="17">
        <v>143643.95000000001</v>
      </c>
      <c r="H750" s="17"/>
      <c r="I750" s="17">
        <v>172867.96</v>
      </c>
      <c r="J750" s="17"/>
      <c r="K750" s="17">
        <f t="shared" si="60"/>
        <v>221076.46107999998</v>
      </c>
      <c r="L750" s="17"/>
      <c r="M750" s="17">
        <f t="shared" si="61"/>
        <v>233235.66643939997</v>
      </c>
      <c r="N750" s="17"/>
      <c r="O750" s="17">
        <f t="shared" si="62"/>
        <v>246063.62809356698</v>
      </c>
      <c r="P750" s="17"/>
    </row>
    <row r="751" spans="1:16" x14ac:dyDescent="0.25">
      <c r="A751" s="14" t="s">
        <v>7</v>
      </c>
      <c r="B751" s="15"/>
      <c r="C751" s="16">
        <v>95381</v>
      </c>
      <c r="D751" s="17"/>
      <c r="E751" s="17">
        <v>143420.15</v>
      </c>
      <c r="F751" s="17"/>
      <c r="G751" s="17">
        <v>133520.64000000001</v>
      </c>
      <c r="H751" s="17"/>
      <c r="I751" s="17">
        <v>173405.68</v>
      </c>
      <c r="J751" s="17"/>
      <c r="K751" s="17">
        <f t="shared" si="60"/>
        <v>221653.43463999999</v>
      </c>
      <c r="L751" s="17"/>
      <c r="M751" s="17">
        <f t="shared" si="61"/>
        <v>233844.37354519998</v>
      </c>
      <c r="N751" s="17"/>
      <c r="O751" s="17">
        <f t="shared" si="62"/>
        <v>246705.81409018597</v>
      </c>
      <c r="P751" s="17"/>
    </row>
    <row r="752" spans="1:16" x14ac:dyDescent="0.25">
      <c r="A752" s="14" t="s">
        <v>8</v>
      </c>
      <c r="B752" s="15"/>
      <c r="C752" s="16">
        <v>150217.82</v>
      </c>
      <c r="D752" s="17"/>
      <c r="E752" s="17">
        <v>141884.29</v>
      </c>
      <c r="F752" s="17"/>
      <c r="G752" s="17">
        <v>161584.57</v>
      </c>
      <c r="H752" s="17"/>
      <c r="I752" s="17">
        <v>185485.3</v>
      </c>
      <c r="J752" s="17"/>
      <c r="K752" s="17">
        <f t="shared" si="60"/>
        <v>234614.86689999996</v>
      </c>
      <c r="L752" s="17"/>
      <c r="M752" s="17">
        <f t="shared" si="61"/>
        <v>247518.68457949997</v>
      </c>
      <c r="N752" s="17"/>
      <c r="O752" s="17">
        <f t="shared" si="62"/>
        <v>261132.21223137245</v>
      </c>
      <c r="P752" s="17"/>
    </row>
    <row r="753" spans="1:18" x14ac:dyDescent="0.25">
      <c r="A753" s="14" t="s">
        <v>9</v>
      </c>
      <c r="B753" s="15"/>
      <c r="C753" s="16">
        <v>146092.07</v>
      </c>
      <c r="D753" s="17"/>
      <c r="E753" s="17">
        <v>167010.89000000001</v>
      </c>
      <c r="F753" s="17"/>
      <c r="G753" s="17">
        <v>152960.13</v>
      </c>
      <c r="H753" s="17"/>
      <c r="I753" s="17">
        <v>195569.48</v>
      </c>
      <c r="J753" s="17"/>
      <c r="K753" s="17">
        <f t="shared" si="60"/>
        <v>245435.19203999999</v>
      </c>
      <c r="L753" s="17"/>
      <c r="M753" s="17">
        <f t="shared" si="61"/>
        <v>258934.12760219999</v>
      </c>
      <c r="N753" s="17"/>
      <c r="O753" s="17">
        <f t="shared" si="62"/>
        <v>273175.50462032098</v>
      </c>
      <c r="P753" s="17"/>
    </row>
    <row r="754" spans="1:18" x14ac:dyDescent="0.25">
      <c r="A754" s="14" t="s">
        <v>10</v>
      </c>
      <c r="B754" s="15"/>
      <c r="C754" s="16">
        <v>131033.99</v>
      </c>
      <c r="D754" s="17"/>
      <c r="E754" s="17">
        <v>156277.60999999999</v>
      </c>
      <c r="F754" s="17"/>
      <c r="G754" s="17">
        <v>162290.35</v>
      </c>
      <c r="H754" s="17"/>
      <c r="I754" s="17">
        <v>167844.35</v>
      </c>
      <c r="J754" s="17"/>
      <c r="K754" s="17">
        <f t="shared" si="60"/>
        <v>215686.12755000003</v>
      </c>
      <c r="L754" s="17"/>
      <c r="M754" s="17">
        <f t="shared" si="61"/>
        <v>227548.86456525003</v>
      </c>
      <c r="N754" s="17"/>
      <c r="O754" s="17">
        <f t="shared" si="62"/>
        <v>240064.05211633877</v>
      </c>
      <c r="P754" s="17"/>
    </row>
    <row r="755" spans="1:18" x14ac:dyDescent="0.25">
      <c r="A755" s="14" t="s">
        <v>11</v>
      </c>
      <c r="B755" s="15"/>
      <c r="C755" s="16">
        <v>139773.84</v>
      </c>
      <c r="D755" s="17"/>
      <c r="E755" s="17">
        <v>153536.57999999999</v>
      </c>
      <c r="F755" s="17"/>
      <c r="G755" s="17">
        <v>162914</v>
      </c>
      <c r="H755" s="17"/>
      <c r="I755" s="17">
        <v>179130.23999999999</v>
      </c>
      <c r="J755" s="17"/>
      <c r="K755" s="17">
        <f t="shared" si="60"/>
        <v>227795.88751999999</v>
      </c>
      <c r="L755" s="17"/>
      <c r="M755" s="17">
        <f t="shared" si="61"/>
        <v>240324.6613336</v>
      </c>
      <c r="N755" s="17"/>
      <c r="O755" s="17">
        <f t="shared" si="62"/>
        <v>253542.51770694801</v>
      </c>
      <c r="P755" s="17"/>
    </row>
    <row r="756" spans="1:18" x14ac:dyDescent="0.25">
      <c r="A756" s="14" t="s">
        <v>12</v>
      </c>
      <c r="B756" s="15"/>
      <c r="C756" s="16">
        <v>122396.9</v>
      </c>
      <c r="D756" s="17"/>
      <c r="E756" s="17">
        <v>134497.79999999999</v>
      </c>
      <c r="F756" s="17"/>
      <c r="G756" s="17">
        <v>146928.46</v>
      </c>
      <c r="H756" s="17"/>
      <c r="I756" s="17">
        <v>176327.59</v>
      </c>
      <c r="J756" s="17"/>
      <c r="K756" s="17">
        <f t="shared" si="60"/>
        <v>224788.64406999998</v>
      </c>
      <c r="L756" s="17"/>
      <c r="M756" s="17">
        <f t="shared" si="61"/>
        <v>237152.01949384998</v>
      </c>
      <c r="N756" s="17"/>
      <c r="O756" s="17">
        <f t="shared" si="62"/>
        <v>250195.38056601174</v>
      </c>
      <c r="P756" s="17"/>
    </row>
    <row r="757" spans="1:18" x14ac:dyDescent="0.25">
      <c r="A757" s="14" t="s">
        <v>13</v>
      </c>
      <c r="B757" s="15"/>
      <c r="C757" s="16">
        <v>122879.67999999999</v>
      </c>
      <c r="D757" s="17"/>
      <c r="E757" s="17">
        <v>120476.91</v>
      </c>
      <c r="F757" s="17"/>
      <c r="G757" s="17">
        <v>138009.37</v>
      </c>
      <c r="H757" s="17"/>
      <c r="I757" s="17">
        <v>169072.52</v>
      </c>
      <c r="J757" s="17"/>
      <c r="K757" s="17">
        <f t="shared" si="60"/>
        <v>217003.95396000001</v>
      </c>
      <c r="L757" s="17"/>
      <c r="M757" s="17">
        <f t="shared" si="61"/>
        <v>228939.17142780003</v>
      </c>
      <c r="N757" s="17"/>
      <c r="O757" s="17">
        <f t="shared" si="62"/>
        <v>241530.82585632903</v>
      </c>
      <c r="P757" s="17"/>
      <c r="R757" s="7"/>
    </row>
    <row r="758" spans="1:18" x14ac:dyDescent="0.25">
      <c r="A758" s="14" t="s">
        <v>14</v>
      </c>
      <c r="B758" s="15"/>
      <c r="C758" s="16">
        <v>135248.34</v>
      </c>
      <c r="D758" s="17"/>
      <c r="E758" s="17">
        <v>162846.42000000001</v>
      </c>
      <c r="F758" s="17"/>
      <c r="G758" s="17">
        <v>164782.13</v>
      </c>
      <c r="H758" s="17"/>
      <c r="I758" s="17">
        <f>SUM(C758+E758+G758)/3</f>
        <v>154292.29666666666</v>
      </c>
      <c r="J758" s="17"/>
      <c r="K758" s="17">
        <f t="shared" si="60"/>
        <v>201144.77432333335</v>
      </c>
      <c r="L758" s="17"/>
      <c r="M758" s="17">
        <f t="shared" si="61"/>
        <v>212207.73691111669</v>
      </c>
      <c r="N758" s="17"/>
      <c r="O758" s="17">
        <f t="shared" si="62"/>
        <v>223879.16244122811</v>
      </c>
      <c r="P758" s="17"/>
    </row>
    <row r="759" spans="1:18" x14ac:dyDescent="0.25">
      <c r="A759" s="14" t="s">
        <v>15</v>
      </c>
      <c r="B759" s="15"/>
      <c r="C759" s="16">
        <v>146414.96</v>
      </c>
      <c r="D759" s="17"/>
      <c r="E759" s="17">
        <v>157341.74</v>
      </c>
      <c r="F759" s="17"/>
      <c r="G759" s="17">
        <v>163970.49</v>
      </c>
      <c r="H759" s="17"/>
      <c r="I759" s="17">
        <f>SUM(C759+E759+G759)/3</f>
        <v>155909.06333333332</v>
      </c>
      <c r="J759" s="17"/>
      <c r="K759" s="17">
        <f t="shared" si="60"/>
        <v>202879.56495666667</v>
      </c>
      <c r="L759" s="17"/>
      <c r="M759" s="17">
        <f t="shared" si="61"/>
        <v>214037.94102928333</v>
      </c>
      <c r="N759" s="17"/>
      <c r="O759" s="17">
        <f t="shared" si="62"/>
        <v>225810.02778589391</v>
      </c>
      <c r="P759" s="17"/>
      <c r="R759" s="7"/>
    </row>
    <row r="760" spans="1:18" ht="15.75" thickBot="1" x14ac:dyDescent="0.3">
      <c r="A760" s="18" t="s">
        <v>16</v>
      </c>
      <c r="B760" s="19"/>
      <c r="C760" s="20">
        <v>158665.29999999999</v>
      </c>
      <c r="D760" s="21"/>
      <c r="E760" s="21">
        <v>148262.85</v>
      </c>
      <c r="F760" s="21"/>
      <c r="G760" s="21">
        <v>163069.75</v>
      </c>
      <c r="H760" s="21"/>
      <c r="I760" s="17">
        <f>SUM(C760+E760+G760)/3</f>
        <v>156665.96666666667</v>
      </c>
      <c r="J760" s="17"/>
      <c r="K760" s="17">
        <f>I760*7.3%+I760+35589.15</f>
        <v>203691.73223333334</v>
      </c>
      <c r="L760" s="17"/>
      <c r="M760" s="17">
        <f t="shared" si="61"/>
        <v>214894.77750616669</v>
      </c>
      <c r="N760" s="17"/>
      <c r="O760" s="17">
        <f t="shared" si="62"/>
        <v>226713.99026900585</v>
      </c>
      <c r="P760" s="17"/>
    </row>
    <row r="761" spans="1:18" ht="15.75" thickBot="1" x14ac:dyDescent="0.3">
      <c r="A761" s="22" t="s">
        <v>17</v>
      </c>
      <c r="B761" s="23"/>
      <c r="C761" s="24">
        <f>SUM(C749:D760)</f>
        <v>1596727.37</v>
      </c>
      <c r="D761" s="25"/>
      <c r="E761" s="25">
        <f>SUM(E749:F760)</f>
        <v>1796477.51</v>
      </c>
      <c r="F761" s="25"/>
      <c r="G761" s="25">
        <f>SUM(G749:H760)</f>
        <v>1889274.8</v>
      </c>
      <c r="H761" s="25"/>
      <c r="I761" s="25">
        <f>SUM(I749:J760)</f>
        <v>2121090.6866666665</v>
      </c>
      <c r="J761" s="25"/>
      <c r="K761" s="25">
        <f>SUM(K749:L760)</f>
        <v>2702999.9967933334</v>
      </c>
      <c r="L761" s="25"/>
      <c r="M761" s="25">
        <f>SUM(M749:N760)</f>
        <v>2851664.9966169661</v>
      </c>
      <c r="N761" s="25"/>
      <c r="O761" s="25">
        <f>SUM(O749:P760)</f>
        <v>3008506.5714308997</v>
      </c>
      <c r="P761" s="27"/>
    </row>
    <row r="762" spans="1:18" ht="15.75" thickBot="1" x14ac:dyDescent="0.3">
      <c r="A762" s="48" t="s">
        <v>18</v>
      </c>
      <c r="B762" s="49"/>
      <c r="C762" s="50"/>
      <c r="D762" s="51"/>
      <c r="E762" s="47">
        <f>E761*100/C761-100</f>
        <v>12.509971567657161</v>
      </c>
      <c r="F762" s="47"/>
      <c r="G762" s="47">
        <f>G761*100/E761-100</f>
        <v>5.1655135944340316</v>
      </c>
      <c r="H762" s="47"/>
      <c r="I762" s="47">
        <f>I761*100/G761-100</f>
        <v>12.270098911321242</v>
      </c>
      <c r="J762" s="47"/>
      <c r="K762" s="47">
        <f>K761*100/I761-100</f>
        <v>27.434438036270294</v>
      </c>
      <c r="L762" s="47"/>
      <c r="M762" s="47">
        <f>M761*100/K761-100</f>
        <v>5.4999999999999716</v>
      </c>
      <c r="N762" s="47"/>
      <c r="O762" s="47">
        <f>O761*100/M761-100</f>
        <v>5.5000000000000142</v>
      </c>
      <c r="P762" s="47"/>
    </row>
    <row r="764" spans="1:18" x14ac:dyDescent="0.25">
      <c r="A764" s="11" t="s">
        <v>19</v>
      </c>
      <c r="B764" s="11"/>
    </row>
    <row r="765" spans="1:18" x14ac:dyDescent="0.25">
      <c r="A765" s="12" t="s">
        <v>22</v>
      </c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</row>
    <row r="766" spans="1:18" x14ac:dyDescent="0.25">
      <c r="A766" s="12" t="s">
        <v>92</v>
      </c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</row>
    <row r="767" spans="1:18" x14ac:dyDescent="0.25">
      <c r="A767" s="12" t="s">
        <v>20</v>
      </c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</row>
    <row r="768" spans="1:18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</row>
    <row r="770" spans="1:16" ht="15.75" x14ac:dyDescent="0.25">
      <c r="A770" s="44" t="s">
        <v>23</v>
      </c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</row>
    <row r="771" spans="1:16" ht="15.75" x14ac:dyDescent="0.25">
      <c r="A771" s="44" t="s">
        <v>0</v>
      </c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</row>
    <row r="773" spans="1:16" x14ac:dyDescent="0.25">
      <c r="A773" s="12" t="s">
        <v>1</v>
      </c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</row>
    <row r="774" spans="1:16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1:16" x14ac:dyDescent="0.25">
      <c r="A775" s="11" t="s">
        <v>2</v>
      </c>
      <c r="B775" s="11"/>
      <c r="C775" s="11"/>
      <c r="D775" s="3"/>
      <c r="E775" s="40" t="s">
        <v>46</v>
      </c>
      <c r="F775" s="40"/>
      <c r="G775" s="40"/>
      <c r="H775" s="40"/>
      <c r="I775" s="40"/>
    </row>
    <row r="776" spans="1:16" ht="15.75" thickBot="1" x14ac:dyDescent="0.3">
      <c r="A776" s="11"/>
      <c r="B776" s="11"/>
      <c r="C776" s="11"/>
      <c r="D776" s="3"/>
      <c r="E776" s="40"/>
      <c r="F776" s="40"/>
      <c r="G776" s="40"/>
    </row>
    <row r="777" spans="1:16" x14ac:dyDescent="0.25">
      <c r="A777" s="13" t="s">
        <v>4</v>
      </c>
      <c r="B777" s="13"/>
      <c r="C777" s="13"/>
      <c r="D777" s="13"/>
      <c r="G777" s="41">
        <v>2015</v>
      </c>
      <c r="H777" s="42"/>
      <c r="I777" s="42">
        <v>2016</v>
      </c>
      <c r="J777" s="42"/>
      <c r="K777" s="42">
        <v>2017</v>
      </c>
      <c r="L777" s="43"/>
    </row>
    <row r="778" spans="1:16" ht="15.75" thickBot="1" x14ac:dyDescent="0.3">
      <c r="A778" s="13"/>
      <c r="B778" s="13"/>
      <c r="C778" s="13"/>
      <c r="D778" s="13"/>
      <c r="G778" s="39">
        <v>7.2999999999999995E-2</v>
      </c>
      <c r="H778" s="28"/>
      <c r="I778" s="28">
        <v>5.5E-2</v>
      </c>
      <c r="J778" s="28"/>
      <c r="K778" s="28">
        <v>5.5E-2</v>
      </c>
      <c r="L778" s="29"/>
    </row>
    <row r="779" spans="1:16" ht="15.75" thickBot="1" x14ac:dyDescent="0.3">
      <c r="A779" s="1"/>
      <c r="B779" s="1"/>
      <c r="C779" s="1"/>
      <c r="D779" s="1"/>
      <c r="G779" s="2"/>
      <c r="H779" s="1"/>
      <c r="I779" s="2"/>
      <c r="J779" s="1"/>
      <c r="K779" s="2"/>
      <c r="L779" s="1"/>
    </row>
    <row r="780" spans="1:16" ht="15.75" thickBot="1" x14ac:dyDescent="0.3">
      <c r="A780" s="30" t="s">
        <v>21</v>
      </c>
      <c r="B780" s="31"/>
      <c r="C780" s="32">
        <v>2011</v>
      </c>
      <c r="D780" s="32"/>
      <c r="E780" s="32">
        <v>2012</v>
      </c>
      <c r="F780" s="32"/>
      <c r="G780" s="32">
        <v>2013</v>
      </c>
      <c r="H780" s="32"/>
      <c r="I780" s="32">
        <v>2014</v>
      </c>
      <c r="J780" s="32"/>
      <c r="K780" s="32">
        <v>2015</v>
      </c>
      <c r="L780" s="32"/>
      <c r="M780" s="32">
        <v>2016</v>
      </c>
      <c r="N780" s="32"/>
      <c r="O780" s="32">
        <v>2017</v>
      </c>
      <c r="P780" s="32"/>
    </row>
    <row r="781" spans="1:16" x14ac:dyDescent="0.25">
      <c r="A781" s="33" t="s">
        <v>5</v>
      </c>
      <c r="B781" s="34"/>
      <c r="C781" s="35">
        <v>0</v>
      </c>
      <c r="D781" s="36"/>
      <c r="E781" s="36">
        <v>0</v>
      </c>
      <c r="F781" s="36"/>
      <c r="G781" s="36">
        <v>0</v>
      </c>
      <c r="H781" s="36"/>
      <c r="I781" s="36">
        <v>47113.81</v>
      </c>
      <c r="J781" s="36"/>
      <c r="K781" s="17">
        <f t="shared" ref="K781:K792" si="63">I781*7.3%+I781</f>
        <v>50553.118129999995</v>
      </c>
      <c r="L781" s="17"/>
      <c r="M781" s="17">
        <f t="shared" ref="M781:M792" si="64">K781*5.5%+K781</f>
        <v>53333.539627149992</v>
      </c>
      <c r="N781" s="17"/>
      <c r="O781" s="17">
        <f t="shared" ref="O781:O792" si="65">M781*5.5%+M781</f>
        <v>56266.884306643246</v>
      </c>
      <c r="P781" s="17"/>
    </row>
    <row r="782" spans="1:16" x14ac:dyDescent="0.25">
      <c r="A782" s="14" t="s">
        <v>6</v>
      </c>
      <c r="B782" s="15"/>
      <c r="C782" s="16">
        <v>0</v>
      </c>
      <c r="D782" s="17"/>
      <c r="E782" s="17">
        <v>0</v>
      </c>
      <c r="F782" s="17"/>
      <c r="G782" s="17">
        <v>0</v>
      </c>
      <c r="H782" s="17"/>
      <c r="I782" s="17">
        <v>0</v>
      </c>
      <c r="J782" s="17"/>
      <c r="K782" s="17">
        <f t="shared" si="63"/>
        <v>0</v>
      </c>
      <c r="L782" s="17"/>
      <c r="M782" s="17">
        <f t="shared" si="64"/>
        <v>0</v>
      </c>
      <c r="N782" s="17"/>
      <c r="O782" s="17">
        <f t="shared" si="65"/>
        <v>0</v>
      </c>
      <c r="P782" s="17"/>
    </row>
    <row r="783" spans="1:16" x14ac:dyDescent="0.25">
      <c r="A783" s="14" t="s">
        <v>7</v>
      </c>
      <c r="B783" s="15"/>
      <c r="C783" s="16">
        <v>33160.6</v>
      </c>
      <c r="D783" s="17"/>
      <c r="E783" s="17">
        <v>0</v>
      </c>
      <c r="F783" s="17"/>
      <c r="G783" s="17">
        <v>0</v>
      </c>
      <c r="H783" s="17"/>
      <c r="I783" s="17">
        <v>0</v>
      </c>
      <c r="J783" s="17"/>
      <c r="K783" s="17">
        <f t="shared" si="63"/>
        <v>0</v>
      </c>
      <c r="L783" s="17"/>
      <c r="M783" s="17">
        <f t="shared" si="64"/>
        <v>0</v>
      </c>
      <c r="N783" s="17"/>
      <c r="O783" s="17">
        <f t="shared" si="65"/>
        <v>0</v>
      </c>
      <c r="P783" s="17"/>
    </row>
    <row r="784" spans="1:16" x14ac:dyDescent="0.25">
      <c r="A784" s="14" t="s">
        <v>8</v>
      </c>
      <c r="B784" s="15"/>
      <c r="C784" s="16">
        <v>17867.150000000001</v>
      </c>
      <c r="D784" s="17"/>
      <c r="E784" s="17">
        <v>44095.02</v>
      </c>
      <c r="F784" s="17"/>
      <c r="G784" s="17">
        <v>47033.5</v>
      </c>
      <c r="H784" s="17"/>
      <c r="I784" s="17">
        <v>56337.919999999998</v>
      </c>
      <c r="J784" s="17"/>
      <c r="K784" s="17">
        <f t="shared" si="63"/>
        <v>60450.588159999999</v>
      </c>
      <c r="L784" s="17"/>
      <c r="M784" s="17">
        <f t="shared" si="64"/>
        <v>63775.370508799999</v>
      </c>
      <c r="N784" s="17"/>
      <c r="O784" s="17">
        <f t="shared" si="65"/>
        <v>67283.015886783993</v>
      </c>
      <c r="P784" s="17"/>
    </row>
    <row r="785" spans="1:16" x14ac:dyDescent="0.25">
      <c r="A785" s="14" t="s">
        <v>9</v>
      </c>
      <c r="B785" s="15"/>
      <c r="C785" s="16">
        <v>66311.199999999997</v>
      </c>
      <c r="D785" s="17"/>
      <c r="E785" s="17">
        <v>88190.04</v>
      </c>
      <c r="F785" s="17"/>
      <c r="G785" s="17">
        <v>47113.81</v>
      </c>
      <c r="H785" s="17"/>
      <c r="I785" s="17">
        <v>56337.93</v>
      </c>
      <c r="J785" s="17"/>
      <c r="K785" s="17">
        <f t="shared" si="63"/>
        <v>60450.598890000001</v>
      </c>
      <c r="L785" s="17"/>
      <c r="M785" s="17">
        <f t="shared" si="64"/>
        <v>63775.381828950005</v>
      </c>
      <c r="N785" s="17"/>
      <c r="O785" s="17">
        <f t="shared" si="65"/>
        <v>67283.027829542261</v>
      </c>
      <c r="P785" s="17"/>
    </row>
    <row r="786" spans="1:16" x14ac:dyDescent="0.25">
      <c r="A786" s="14" t="s">
        <v>10</v>
      </c>
      <c r="B786" s="15"/>
      <c r="C786" s="16">
        <v>33155.599999999999</v>
      </c>
      <c r="D786" s="17"/>
      <c r="E786" s="17">
        <v>44095.02</v>
      </c>
      <c r="F786" s="17"/>
      <c r="G786" s="17">
        <v>0</v>
      </c>
      <c r="H786" s="17"/>
      <c r="I786" s="17">
        <v>58893.41</v>
      </c>
      <c r="J786" s="17"/>
      <c r="K786" s="17">
        <f>I786*7.3%+I786-514.75</f>
        <v>62677.878930000006</v>
      </c>
      <c r="L786" s="17"/>
      <c r="M786" s="17">
        <f t="shared" si="64"/>
        <v>66125.162271150009</v>
      </c>
      <c r="N786" s="17"/>
      <c r="O786" s="17">
        <f t="shared" si="65"/>
        <v>69762.046196063253</v>
      </c>
      <c r="P786" s="17"/>
    </row>
    <row r="787" spans="1:16" x14ac:dyDescent="0.25">
      <c r="A787" s="14" t="s">
        <v>11</v>
      </c>
      <c r="B787" s="15"/>
      <c r="C787" s="16">
        <v>33155.599999999999</v>
      </c>
      <c r="D787" s="17"/>
      <c r="E787" s="17">
        <v>44095.02</v>
      </c>
      <c r="F787" s="17"/>
      <c r="G787" s="17">
        <v>94227.62</v>
      </c>
      <c r="H787" s="17"/>
      <c r="I787" s="17">
        <v>63059.19</v>
      </c>
      <c r="J787" s="17"/>
      <c r="K787" s="17">
        <f t="shared" si="63"/>
        <v>67662.510869999998</v>
      </c>
      <c r="L787" s="17"/>
      <c r="M787" s="17">
        <f t="shared" si="64"/>
        <v>71383.948967849996</v>
      </c>
      <c r="N787" s="17"/>
      <c r="O787" s="17">
        <f t="shared" si="65"/>
        <v>75310.066161081748</v>
      </c>
      <c r="P787" s="17"/>
    </row>
    <row r="788" spans="1:16" x14ac:dyDescent="0.25">
      <c r="A788" s="14" t="s">
        <v>12</v>
      </c>
      <c r="B788" s="15"/>
      <c r="C788" s="16">
        <v>33155.599999999999</v>
      </c>
      <c r="D788" s="17"/>
      <c r="E788" s="17">
        <v>14857.2</v>
      </c>
      <c r="F788" s="17"/>
      <c r="G788" s="17">
        <v>47113.81</v>
      </c>
      <c r="H788" s="17"/>
      <c r="I788" s="17">
        <v>59698.559999999998</v>
      </c>
      <c r="J788" s="17"/>
      <c r="K788" s="17">
        <f t="shared" si="63"/>
        <v>64056.554879999996</v>
      </c>
      <c r="L788" s="17"/>
      <c r="M788" s="17">
        <f t="shared" si="64"/>
        <v>67579.6653984</v>
      </c>
      <c r="N788" s="17"/>
      <c r="O788" s="17">
        <f t="shared" si="65"/>
        <v>71296.546995312005</v>
      </c>
      <c r="P788" s="17"/>
    </row>
    <row r="789" spans="1:16" x14ac:dyDescent="0.25">
      <c r="A789" s="14" t="s">
        <v>13</v>
      </c>
      <c r="B789" s="15"/>
      <c r="C789" s="16">
        <v>0</v>
      </c>
      <c r="D789" s="17"/>
      <c r="E789" s="17">
        <v>44095.02</v>
      </c>
      <c r="F789" s="17"/>
      <c r="G789" s="17">
        <v>47113.81</v>
      </c>
      <c r="H789" s="17"/>
      <c r="I789" s="17">
        <v>59698.559999999998</v>
      </c>
      <c r="J789" s="17"/>
      <c r="K789" s="17">
        <f t="shared" si="63"/>
        <v>64056.554879999996</v>
      </c>
      <c r="L789" s="17"/>
      <c r="M789" s="17">
        <f t="shared" si="64"/>
        <v>67579.6653984</v>
      </c>
      <c r="N789" s="17"/>
      <c r="O789" s="17">
        <f t="shared" si="65"/>
        <v>71296.546995312005</v>
      </c>
      <c r="P789" s="17"/>
    </row>
    <row r="790" spans="1:16" x14ac:dyDescent="0.25">
      <c r="A790" s="14" t="s">
        <v>14</v>
      </c>
      <c r="B790" s="15"/>
      <c r="C790" s="16">
        <v>66311.199999999997</v>
      </c>
      <c r="D790" s="17"/>
      <c r="E790" s="17">
        <v>44095.02</v>
      </c>
      <c r="F790" s="17"/>
      <c r="G790" s="17">
        <v>47113.81</v>
      </c>
      <c r="H790" s="17"/>
      <c r="I790" s="17">
        <f>SUM(C790+E790+G790)/3</f>
        <v>52506.676666666666</v>
      </c>
      <c r="J790" s="17"/>
      <c r="K790" s="17">
        <f t="shared" si="63"/>
        <v>56339.66406333333</v>
      </c>
      <c r="L790" s="17"/>
      <c r="M790" s="17">
        <f t="shared" si="64"/>
        <v>59438.345586816664</v>
      </c>
      <c r="N790" s="17"/>
      <c r="O790" s="17">
        <f t="shared" si="65"/>
        <v>62707.454594091578</v>
      </c>
      <c r="P790" s="17"/>
    </row>
    <row r="791" spans="1:16" x14ac:dyDescent="0.25">
      <c r="A791" s="14" t="s">
        <v>15</v>
      </c>
      <c r="B791" s="15"/>
      <c r="C791" s="16">
        <v>47188.75</v>
      </c>
      <c r="D791" s="17"/>
      <c r="E791" s="17">
        <v>44095.02</v>
      </c>
      <c r="F791" s="17"/>
      <c r="G791" s="17">
        <v>47113.81</v>
      </c>
      <c r="H791" s="17"/>
      <c r="I791" s="17">
        <f>SUM(C791+E791+G791)/3</f>
        <v>46132.526666666665</v>
      </c>
      <c r="J791" s="17"/>
      <c r="K791" s="17">
        <f t="shared" si="63"/>
        <v>49500.201113333329</v>
      </c>
      <c r="L791" s="17"/>
      <c r="M791" s="17">
        <f t="shared" si="64"/>
        <v>52222.712174566659</v>
      </c>
      <c r="N791" s="17"/>
      <c r="O791" s="17">
        <f t="shared" si="65"/>
        <v>55094.961344167823</v>
      </c>
      <c r="P791" s="17"/>
    </row>
    <row r="792" spans="1:16" ht="15.75" thickBot="1" x14ac:dyDescent="0.3">
      <c r="A792" s="18" t="s">
        <v>16</v>
      </c>
      <c r="B792" s="19"/>
      <c r="C792" s="20">
        <v>33155.599999999999</v>
      </c>
      <c r="D792" s="21"/>
      <c r="E792" s="21">
        <v>88190.04</v>
      </c>
      <c r="F792" s="21"/>
      <c r="G792" s="21">
        <v>47113.81</v>
      </c>
      <c r="H792" s="21"/>
      <c r="I792" s="17">
        <f>SUM(C792+E792+G792)/3</f>
        <v>56153.149999999994</v>
      </c>
      <c r="J792" s="17"/>
      <c r="K792" s="17">
        <f t="shared" si="63"/>
        <v>60252.329949999992</v>
      </c>
      <c r="L792" s="17"/>
      <c r="M792" s="17">
        <f t="shared" si="64"/>
        <v>63566.20809724999</v>
      </c>
      <c r="N792" s="17"/>
      <c r="O792" s="17">
        <f t="shared" si="65"/>
        <v>67062.349542598735</v>
      </c>
      <c r="P792" s="17"/>
    </row>
    <row r="793" spans="1:16" ht="15.75" thickBot="1" x14ac:dyDescent="0.3">
      <c r="A793" s="22" t="s">
        <v>17</v>
      </c>
      <c r="B793" s="23"/>
      <c r="C793" s="24">
        <f>SUM(C781:D792)</f>
        <v>363461.3</v>
      </c>
      <c r="D793" s="25"/>
      <c r="E793" s="25">
        <f>SUM(E781:F792)</f>
        <v>455807.4</v>
      </c>
      <c r="F793" s="25"/>
      <c r="G793" s="25">
        <f>SUM(G781:H792)</f>
        <v>423943.98</v>
      </c>
      <c r="H793" s="25"/>
      <c r="I793" s="25">
        <f>SUM(I781:J792)</f>
        <v>555931.73333333328</v>
      </c>
      <c r="J793" s="25"/>
      <c r="K793" s="25">
        <f>SUM(K781:L792)</f>
        <v>595999.99986666674</v>
      </c>
      <c r="L793" s="25"/>
      <c r="M793" s="25">
        <f>SUM(M781:N792)</f>
        <v>628779.99985933327</v>
      </c>
      <c r="N793" s="25"/>
      <c r="O793" s="25">
        <f>SUM(O781:P792)</f>
        <v>663362.89985159668</v>
      </c>
      <c r="P793" s="27"/>
    </row>
    <row r="794" spans="1:16" ht="15.75" thickBot="1" x14ac:dyDescent="0.3">
      <c r="A794" s="48" t="s">
        <v>18</v>
      </c>
      <c r="B794" s="49"/>
      <c r="C794" s="50"/>
      <c r="D794" s="51"/>
      <c r="E794" s="47">
        <f>E793*100/C793-100</f>
        <v>25.407409262003966</v>
      </c>
      <c r="F794" s="47"/>
      <c r="G794" s="47">
        <f>G793*100/E793-100</f>
        <v>-6.9905446905864181</v>
      </c>
      <c r="H794" s="47"/>
      <c r="I794" s="47">
        <f>I793*100/G793-100</f>
        <v>31.133300520821962</v>
      </c>
      <c r="J794" s="47"/>
      <c r="K794" s="47">
        <f>K793*100/I793-100</f>
        <v>7.2074076961008302</v>
      </c>
      <c r="L794" s="47"/>
      <c r="M794" s="47">
        <f>M793*100/K793-100</f>
        <v>5.4999999999999716</v>
      </c>
      <c r="N794" s="47"/>
      <c r="O794" s="47">
        <f>O793*100/M793-100</f>
        <v>5.5000000000000142</v>
      </c>
      <c r="P794" s="47"/>
    </row>
    <row r="796" spans="1:16" x14ac:dyDescent="0.25">
      <c r="A796" s="11" t="s">
        <v>19</v>
      </c>
      <c r="B796" s="11"/>
    </row>
    <row r="797" spans="1:16" x14ac:dyDescent="0.25">
      <c r="A797" s="12" t="s">
        <v>22</v>
      </c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</row>
    <row r="798" spans="1:16" x14ac:dyDescent="0.25">
      <c r="A798" s="12" t="s">
        <v>83</v>
      </c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</row>
    <row r="799" spans="1:16" x14ac:dyDescent="0.25">
      <c r="A799" s="12" t="s">
        <v>20</v>
      </c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</row>
    <row r="800" spans="1:16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</row>
    <row r="802" spans="1:16" ht="15.75" x14ac:dyDescent="0.25">
      <c r="A802" s="44" t="s">
        <v>23</v>
      </c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</row>
    <row r="803" spans="1:16" ht="15.75" x14ac:dyDescent="0.25">
      <c r="A803" s="44" t="s">
        <v>0</v>
      </c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</row>
    <row r="805" spans="1:16" x14ac:dyDescent="0.25">
      <c r="A805" s="12" t="s">
        <v>1</v>
      </c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</row>
    <row r="806" spans="1:16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1:16" x14ac:dyDescent="0.25">
      <c r="A807" s="11" t="s">
        <v>2</v>
      </c>
      <c r="B807" s="11"/>
      <c r="C807" s="11"/>
      <c r="D807" s="3"/>
      <c r="E807" s="40" t="s">
        <v>47</v>
      </c>
      <c r="F807" s="40"/>
      <c r="G807" s="40"/>
      <c r="H807" s="40"/>
      <c r="I807" s="40"/>
    </row>
    <row r="808" spans="1:16" ht="15.75" thickBot="1" x14ac:dyDescent="0.3">
      <c r="A808" s="11"/>
      <c r="B808" s="11"/>
      <c r="C808" s="11"/>
      <c r="D808" s="3"/>
      <c r="E808" s="40"/>
      <c r="F808" s="40"/>
      <c r="G808" s="40"/>
    </row>
    <row r="809" spans="1:16" x14ac:dyDescent="0.25">
      <c r="A809" s="13" t="s">
        <v>4</v>
      </c>
      <c r="B809" s="13"/>
      <c r="C809" s="13"/>
      <c r="D809" s="13"/>
      <c r="G809" s="41">
        <v>2015</v>
      </c>
      <c r="H809" s="42"/>
      <c r="I809" s="42">
        <v>2016</v>
      </c>
      <c r="J809" s="42"/>
      <c r="K809" s="42">
        <v>2017</v>
      </c>
      <c r="L809" s="43"/>
    </row>
    <row r="810" spans="1:16" ht="15.75" thickBot="1" x14ac:dyDescent="0.3">
      <c r="A810" s="13"/>
      <c r="B810" s="13"/>
      <c r="C810" s="13"/>
      <c r="D810" s="13"/>
      <c r="G810" s="39">
        <v>7.2999999999999995E-2</v>
      </c>
      <c r="H810" s="28"/>
      <c r="I810" s="28">
        <v>5.5E-2</v>
      </c>
      <c r="J810" s="28"/>
      <c r="K810" s="28">
        <v>5.5E-2</v>
      </c>
      <c r="L810" s="29"/>
    </row>
    <row r="811" spans="1:16" ht="15.75" thickBot="1" x14ac:dyDescent="0.3">
      <c r="A811" s="1"/>
      <c r="B811" s="1"/>
      <c r="C811" s="1"/>
      <c r="D811" s="1"/>
      <c r="G811" s="2"/>
      <c r="H811" s="1"/>
      <c r="I811" s="2"/>
      <c r="J811" s="1"/>
      <c r="K811" s="2"/>
      <c r="L811" s="1"/>
    </row>
    <row r="812" spans="1:16" ht="15.75" thickBot="1" x14ac:dyDescent="0.3">
      <c r="A812" s="30" t="s">
        <v>21</v>
      </c>
      <c r="B812" s="31"/>
      <c r="C812" s="32">
        <v>2011</v>
      </c>
      <c r="D812" s="32"/>
      <c r="E812" s="32">
        <v>2012</v>
      </c>
      <c r="F812" s="32"/>
      <c r="G812" s="32">
        <v>2013</v>
      </c>
      <c r="H812" s="32"/>
      <c r="I812" s="32">
        <v>2014</v>
      </c>
      <c r="J812" s="32"/>
      <c r="K812" s="32">
        <v>2015</v>
      </c>
      <c r="L812" s="32"/>
      <c r="M812" s="32">
        <v>2016</v>
      </c>
      <c r="N812" s="32"/>
      <c r="O812" s="32">
        <v>2017</v>
      </c>
      <c r="P812" s="32"/>
    </row>
    <row r="813" spans="1:16" x14ac:dyDescent="0.25">
      <c r="A813" s="33" t="s">
        <v>5</v>
      </c>
      <c r="B813" s="34"/>
      <c r="C813" s="35">
        <v>0</v>
      </c>
      <c r="D813" s="36"/>
      <c r="E813" s="36">
        <v>4500</v>
      </c>
      <c r="F813" s="36"/>
      <c r="G813" s="36">
        <v>4500</v>
      </c>
      <c r="H813" s="36"/>
      <c r="I813" s="36">
        <v>0</v>
      </c>
      <c r="J813" s="36"/>
      <c r="K813" s="17">
        <f t="shared" ref="K813:K823" si="66">I813*7.3%+I813</f>
        <v>0</v>
      </c>
      <c r="L813" s="17"/>
      <c r="M813" s="36"/>
      <c r="N813" s="36"/>
      <c r="O813" s="36"/>
      <c r="P813" s="38"/>
    </row>
    <row r="814" spans="1:16" x14ac:dyDescent="0.25">
      <c r="A814" s="14" t="s">
        <v>6</v>
      </c>
      <c r="B814" s="15"/>
      <c r="C814" s="16">
        <v>9000</v>
      </c>
      <c r="D814" s="17"/>
      <c r="E814" s="17">
        <v>0</v>
      </c>
      <c r="F814" s="17"/>
      <c r="G814" s="17">
        <v>0</v>
      </c>
      <c r="H814" s="17"/>
      <c r="I814" s="17">
        <v>0</v>
      </c>
      <c r="J814" s="17"/>
      <c r="K814" s="17">
        <f t="shared" si="66"/>
        <v>0</v>
      </c>
      <c r="L814" s="17"/>
      <c r="M814" s="17"/>
      <c r="N814" s="17"/>
      <c r="O814" s="17"/>
      <c r="P814" s="37"/>
    </row>
    <row r="815" spans="1:16" x14ac:dyDescent="0.25">
      <c r="A815" s="14" t="s">
        <v>7</v>
      </c>
      <c r="B815" s="15"/>
      <c r="C815" s="16">
        <v>0</v>
      </c>
      <c r="D815" s="17"/>
      <c r="E815" s="17">
        <v>0</v>
      </c>
      <c r="F815" s="17"/>
      <c r="G815" s="17">
        <v>0</v>
      </c>
      <c r="H815" s="17"/>
      <c r="I815" s="17">
        <v>0</v>
      </c>
      <c r="J815" s="17"/>
      <c r="K815" s="17">
        <f t="shared" si="66"/>
        <v>0</v>
      </c>
      <c r="L815" s="17"/>
      <c r="M815" s="17"/>
      <c r="N815" s="17"/>
      <c r="O815" s="17"/>
      <c r="P815" s="37"/>
    </row>
    <row r="816" spans="1:16" x14ac:dyDescent="0.25">
      <c r="A816" s="14" t="s">
        <v>8</v>
      </c>
      <c r="B816" s="15"/>
      <c r="C816" s="16">
        <v>9000</v>
      </c>
      <c r="D816" s="17"/>
      <c r="E816" s="17">
        <v>9000</v>
      </c>
      <c r="F816" s="17"/>
      <c r="G816" s="17">
        <v>4500</v>
      </c>
      <c r="H816" s="17"/>
      <c r="I816" s="17">
        <v>6000</v>
      </c>
      <c r="J816" s="17"/>
      <c r="K816" s="17">
        <f t="shared" si="66"/>
        <v>6438</v>
      </c>
      <c r="L816" s="17"/>
      <c r="M816" s="17">
        <f t="shared" ref="M816:M824" si="67">K816*5.5%+K816</f>
        <v>6792.09</v>
      </c>
      <c r="N816" s="17"/>
      <c r="O816" s="17">
        <f t="shared" ref="O816:O824" si="68">M816*5.5%+M816</f>
        <v>7165.6549500000001</v>
      </c>
      <c r="P816" s="17"/>
    </row>
    <row r="817" spans="1:16" x14ac:dyDescent="0.25">
      <c r="A817" s="14" t="s">
        <v>9</v>
      </c>
      <c r="B817" s="15"/>
      <c r="C817" s="16">
        <v>4500</v>
      </c>
      <c r="D817" s="17"/>
      <c r="E817" s="17">
        <v>31500</v>
      </c>
      <c r="F817" s="17"/>
      <c r="G817" s="17">
        <v>9000</v>
      </c>
      <c r="H817" s="17"/>
      <c r="I817" s="17">
        <v>0</v>
      </c>
      <c r="J817" s="17"/>
      <c r="K817" s="17">
        <f t="shared" si="66"/>
        <v>0</v>
      </c>
      <c r="L817" s="17"/>
      <c r="M817" s="17">
        <f t="shared" si="67"/>
        <v>0</v>
      </c>
      <c r="N817" s="17"/>
      <c r="O817" s="17">
        <f t="shared" si="68"/>
        <v>0</v>
      </c>
      <c r="P817" s="17"/>
    </row>
    <row r="818" spans="1:16" x14ac:dyDescent="0.25">
      <c r="A818" s="14" t="s">
        <v>10</v>
      </c>
      <c r="B818" s="15"/>
      <c r="C818" s="16">
        <v>0</v>
      </c>
      <c r="D818" s="17"/>
      <c r="E818" s="17">
        <v>4500</v>
      </c>
      <c r="F818" s="17"/>
      <c r="G818" s="17">
        <v>4500</v>
      </c>
      <c r="H818" s="17"/>
      <c r="I818" s="17">
        <v>0</v>
      </c>
      <c r="J818" s="17"/>
      <c r="K818" s="17">
        <f t="shared" si="66"/>
        <v>0</v>
      </c>
      <c r="L818" s="17"/>
      <c r="M818" s="17">
        <f t="shared" si="67"/>
        <v>0</v>
      </c>
      <c r="N818" s="17"/>
      <c r="O818" s="17">
        <f t="shared" si="68"/>
        <v>0</v>
      </c>
      <c r="P818" s="17"/>
    </row>
    <row r="819" spans="1:16" x14ac:dyDescent="0.25">
      <c r="A819" s="14" t="s">
        <v>11</v>
      </c>
      <c r="B819" s="15"/>
      <c r="C819" s="16">
        <v>9000</v>
      </c>
      <c r="D819" s="17"/>
      <c r="E819" s="17">
        <v>4500</v>
      </c>
      <c r="F819" s="17"/>
      <c r="G819" s="17">
        <v>0</v>
      </c>
      <c r="H819" s="17"/>
      <c r="I819" s="17">
        <v>36000</v>
      </c>
      <c r="J819" s="17"/>
      <c r="K819" s="17">
        <f t="shared" si="66"/>
        <v>38628</v>
      </c>
      <c r="L819" s="17"/>
      <c r="M819" s="17">
        <f t="shared" si="67"/>
        <v>40752.54</v>
      </c>
      <c r="N819" s="17"/>
      <c r="O819" s="17">
        <f t="shared" si="68"/>
        <v>42993.929700000001</v>
      </c>
      <c r="P819" s="17"/>
    </row>
    <row r="820" spans="1:16" x14ac:dyDescent="0.25">
      <c r="A820" s="14" t="s">
        <v>12</v>
      </c>
      <c r="B820" s="15"/>
      <c r="C820" s="16">
        <v>0</v>
      </c>
      <c r="D820" s="17"/>
      <c r="E820" s="17">
        <v>4500</v>
      </c>
      <c r="F820" s="17"/>
      <c r="G820" s="17">
        <v>0</v>
      </c>
      <c r="H820" s="17"/>
      <c r="I820" s="17">
        <v>0</v>
      </c>
      <c r="J820" s="17"/>
      <c r="K820" s="17">
        <f t="shared" si="66"/>
        <v>0</v>
      </c>
      <c r="L820" s="17"/>
      <c r="M820" s="17">
        <f t="shared" si="67"/>
        <v>0</v>
      </c>
      <c r="N820" s="17"/>
      <c r="O820" s="17">
        <f t="shared" si="68"/>
        <v>0</v>
      </c>
      <c r="P820" s="17"/>
    </row>
    <row r="821" spans="1:16" x14ac:dyDescent="0.25">
      <c r="A821" s="14" t="s">
        <v>13</v>
      </c>
      <c r="B821" s="15"/>
      <c r="C821" s="16">
        <v>0</v>
      </c>
      <c r="D821" s="17"/>
      <c r="E821" s="17">
        <v>0</v>
      </c>
      <c r="F821" s="17"/>
      <c r="G821" s="17">
        <v>0</v>
      </c>
      <c r="H821" s="17"/>
      <c r="I821" s="17">
        <v>0</v>
      </c>
      <c r="J821" s="17"/>
      <c r="K821" s="17">
        <f t="shared" si="66"/>
        <v>0</v>
      </c>
      <c r="L821" s="17"/>
      <c r="M821" s="17">
        <f t="shared" si="67"/>
        <v>0</v>
      </c>
      <c r="N821" s="17"/>
      <c r="O821" s="17">
        <f t="shared" si="68"/>
        <v>0</v>
      </c>
      <c r="P821" s="17"/>
    </row>
    <row r="822" spans="1:16" x14ac:dyDescent="0.25">
      <c r="A822" s="14" t="s">
        <v>14</v>
      </c>
      <c r="B822" s="15"/>
      <c r="C822" s="16">
        <v>0</v>
      </c>
      <c r="D822" s="17"/>
      <c r="E822" s="17">
        <v>9000</v>
      </c>
      <c r="F822" s="17"/>
      <c r="G822" s="17">
        <v>0</v>
      </c>
      <c r="H822" s="17"/>
      <c r="I822" s="17">
        <f>SUM(C822+E822+G822)/3</f>
        <v>3000</v>
      </c>
      <c r="J822" s="17"/>
      <c r="K822" s="17">
        <f t="shared" si="66"/>
        <v>3219</v>
      </c>
      <c r="L822" s="17"/>
      <c r="M822" s="17">
        <f t="shared" si="67"/>
        <v>3396.0450000000001</v>
      </c>
      <c r="N822" s="17"/>
      <c r="O822" s="17">
        <f t="shared" si="68"/>
        <v>3582.827475</v>
      </c>
      <c r="P822" s="17"/>
    </row>
    <row r="823" spans="1:16" x14ac:dyDescent="0.25">
      <c r="A823" s="14" t="s">
        <v>15</v>
      </c>
      <c r="B823" s="15"/>
      <c r="C823" s="16">
        <v>0</v>
      </c>
      <c r="D823" s="17"/>
      <c r="E823" s="17">
        <v>4500</v>
      </c>
      <c r="F823" s="17"/>
      <c r="G823" s="17">
        <v>0</v>
      </c>
      <c r="H823" s="17"/>
      <c r="I823" s="17">
        <f>SUM(C823+E823+G823)/3</f>
        <v>1500</v>
      </c>
      <c r="J823" s="17"/>
      <c r="K823" s="17">
        <f t="shared" si="66"/>
        <v>1609.5</v>
      </c>
      <c r="L823" s="17"/>
      <c r="M823" s="17">
        <f t="shared" si="67"/>
        <v>1698.0225</v>
      </c>
      <c r="N823" s="17"/>
      <c r="O823" s="17">
        <f t="shared" si="68"/>
        <v>1791.4137375</v>
      </c>
      <c r="P823" s="17"/>
    </row>
    <row r="824" spans="1:16" ht="15.75" thickBot="1" x14ac:dyDescent="0.3">
      <c r="A824" s="18" t="s">
        <v>16</v>
      </c>
      <c r="B824" s="19"/>
      <c r="C824" s="20">
        <v>0</v>
      </c>
      <c r="D824" s="21"/>
      <c r="E824" s="21">
        <v>9000</v>
      </c>
      <c r="F824" s="21"/>
      <c r="G824" s="21">
        <v>28500</v>
      </c>
      <c r="H824" s="21"/>
      <c r="I824" s="17">
        <f>SUM(C824+E824+G824)/3</f>
        <v>12500</v>
      </c>
      <c r="J824" s="17"/>
      <c r="K824" s="17">
        <f>I824*7.3%+I824-307</f>
        <v>13105.5</v>
      </c>
      <c r="L824" s="17"/>
      <c r="M824" s="17">
        <f t="shared" si="67"/>
        <v>13826.3025</v>
      </c>
      <c r="N824" s="17"/>
      <c r="O824" s="17">
        <f t="shared" si="68"/>
        <v>14586.749137499999</v>
      </c>
      <c r="P824" s="17"/>
    </row>
    <row r="825" spans="1:16" ht="15.75" thickBot="1" x14ac:dyDescent="0.3">
      <c r="A825" s="22" t="s">
        <v>17</v>
      </c>
      <c r="B825" s="23"/>
      <c r="C825" s="24">
        <f>SUM(C813:D824)</f>
        <v>31500</v>
      </c>
      <c r="D825" s="25"/>
      <c r="E825" s="25">
        <f>SUM(E813:F824)</f>
        <v>81000</v>
      </c>
      <c r="F825" s="25"/>
      <c r="G825" s="25">
        <f>SUM(G813:H824)</f>
        <v>51000</v>
      </c>
      <c r="H825" s="25"/>
      <c r="I825" s="25">
        <f>SUM(I813:J824)</f>
        <v>59000</v>
      </c>
      <c r="J825" s="25"/>
      <c r="K825" s="25">
        <f>SUM(K813:L824)</f>
        <v>63000</v>
      </c>
      <c r="L825" s="25"/>
      <c r="M825" s="25">
        <f>SUM(M813:N824)</f>
        <v>66465</v>
      </c>
      <c r="N825" s="25"/>
      <c r="O825" s="25">
        <f>SUM(O813:P824)</f>
        <v>70120.574999999997</v>
      </c>
      <c r="P825" s="27"/>
    </row>
    <row r="826" spans="1:16" ht="15.75" thickBot="1" x14ac:dyDescent="0.3">
      <c r="A826" s="48" t="s">
        <v>18</v>
      </c>
      <c r="B826" s="49"/>
      <c r="C826" s="50"/>
      <c r="D826" s="51"/>
      <c r="E826" s="47">
        <f>E825*100/C825-100</f>
        <v>157.14285714285717</v>
      </c>
      <c r="F826" s="47"/>
      <c r="G826" s="47">
        <f>G825*100/E825-100</f>
        <v>-37.037037037037038</v>
      </c>
      <c r="H826" s="47"/>
      <c r="I826" s="47">
        <f>I825*100/G825-100</f>
        <v>15.686274509803923</v>
      </c>
      <c r="J826" s="47"/>
      <c r="K826" s="47">
        <f>K825*100/I825-100</f>
        <v>6.7796610169491487</v>
      </c>
      <c r="L826" s="47"/>
      <c r="M826" s="47">
        <f>M825*100/K825-100</f>
        <v>5.5</v>
      </c>
      <c r="N826" s="47"/>
      <c r="O826" s="47">
        <f>O825*100/M825-100</f>
        <v>5.5</v>
      </c>
      <c r="P826" s="47"/>
    </row>
    <row r="828" spans="1:16" x14ac:dyDescent="0.25">
      <c r="A828" s="11" t="s">
        <v>19</v>
      </c>
      <c r="B828" s="11"/>
    </row>
    <row r="829" spans="1:16" x14ac:dyDescent="0.25">
      <c r="A829" s="12" t="s">
        <v>22</v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</row>
    <row r="830" spans="1:16" x14ac:dyDescent="0.25">
      <c r="A830" s="12" t="s">
        <v>86</v>
      </c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</row>
    <row r="831" spans="1:16" x14ac:dyDescent="0.25">
      <c r="A831" s="12" t="s">
        <v>20</v>
      </c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</row>
    <row r="832" spans="1:16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</row>
    <row r="834" spans="1:16" ht="15.75" x14ac:dyDescent="0.25">
      <c r="A834" s="44" t="s">
        <v>23</v>
      </c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</row>
    <row r="835" spans="1:16" ht="15.75" x14ac:dyDescent="0.25">
      <c r="A835" s="44" t="s">
        <v>0</v>
      </c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</row>
    <row r="837" spans="1:16" x14ac:dyDescent="0.25">
      <c r="A837" s="12" t="s">
        <v>1</v>
      </c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</row>
    <row r="838" spans="1:16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1:16" x14ac:dyDescent="0.25">
      <c r="A839" s="11" t="s">
        <v>2</v>
      </c>
      <c r="B839" s="11"/>
      <c r="C839" s="11"/>
      <c r="D839" s="3"/>
      <c r="E839" s="40" t="s">
        <v>48</v>
      </c>
      <c r="F839" s="40"/>
      <c r="G839" s="40"/>
      <c r="H839" s="40"/>
      <c r="I839" s="40"/>
    </row>
    <row r="840" spans="1:16" ht="15.75" thickBot="1" x14ac:dyDescent="0.3">
      <c r="A840" s="11"/>
      <c r="B840" s="11"/>
      <c r="C840" s="11"/>
      <c r="D840" s="3"/>
      <c r="E840" s="40"/>
      <c r="F840" s="40"/>
      <c r="G840" s="40"/>
    </row>
    <row r="841" spans="1:16" x14ac:dyDescent="0.25">
      <c r="A841" s="13" t="s">
        <v>4</v>
      </c>
      <c r="B841" s="13"/>
      <c r="C841" s="13"/>
      <c r="D841" s="13"/>
      <c r="G841" s="41">
        <v>2015</v>
      </c>
      <c r="H841" s="42"/>
      <c r="I841" s="42">
        <v>2016</v>
      </c>
      <c r="J841" s="42"/>
      <c r="K841" s="42">
        <v>2017</v>
      </c>
      <c r="L841" s="43"/>
    </row>
    <row r="842" spans="1:16" ht="15.75" thickBot="1" x14ac:dyDescent="0.3">
      <c r="A842" s="13"/>
      <c r="B842" s="13"/>
      <c r="C842" s="13"/>
      <c r="D842" s="13"/>
      <c r="G842" s="39">
        <v>7.2999999999999995E-2</v>
      </c>
      <c r="H842" s="28"/>
      <c r="I842" s="28">
        <v>5.5E-2</v>
      </c>
      <c r="J842" s="28"/>
      <c r="K842" s="28">
        <v>5.5E-2</v>
      </c>
      <c r="L842" s="29"/>
    </row>
    <row r="843" spans="1:16" ht="15.75" thickBot="1" x14ac:dyDescent="0.3">
      <c r="A843" s="1"/>
      <c r="B843" s="1"/>
      <c r="C843" s="1"/>
      <c r="D843" s="1"/>
      <c r="G843" s="2"/>
      <c r="H843" s="1"/>
      <c r="I843" s="2"/>
      <c r="J843" s="1"/>
      <c r="K843" s="2"/>
      <c r="L843" s="1"/>
    </row>
    <row r="844" spans="1:16" ht="15.75" thickBot="1" x14ac:dyDescent="0.3">
      <c r="A844" s="30" t="s">
        <v>21</v>
      </c>
      <c r="B844" s="31"/>
      <c r="C844" s="32">
        <v>2011</v>
      </c>
      <c r="D844" s="32"/>
      <c r="E844" s="32">
        <v>2012</v>
      </c>
      <c r="F844" s="32"/>
      <c r="G844" s="32">
        <v>2013</v>
      </c>
      <c r="H844" s="32"/>
      <c r="I844" s="32">
        <v>2014</v>
      </c>
      <c r="J844" s="32"/>
      <c r="K844" s="32">
        <v>2015</v>
      </c>
      <c r="L844" s="32"/>
      <c r="M844" s="32">
        <v>2016</v>
      </c>
      <c r="N844" s="32"/>
      <c r="O844" s="32">
        <v>2017</v>
      </c>
      <c r="P844" s="32"/>
    </row>
    <row r="845" spans="1:16" x14ac:dyDescent="0.25">
      <c r="A845" s="33" t="s">
        <v>5</v>
      </c>
      <c r="B845" s="34"/>
      <c r="C845" s="35">
        <v>21.24</v>
      </c>
      <c r="D845" s="36"/>
      <c r="E845" s="36">
        <v>177.39</v>
      </c>
      <c r="F845" s="36"/>
      <c r="G845" s="36">
        <v>294.8</v>
      </c>
      <c r="H845" s="36"/>
      <c r="I845" s="36">
        <v>435.35</v>
      </c>
      <c r="J845" s="36"/>
      <c r="K845" s="17">
        <f t="shared" ref="K845:K856" si="69">I845*7.3%+I845</f>
        <v>467.13055000000003</v>
      </c>
      <c r="L845" s="17"/>
      <c r="M845" s="17">
        <f t="shared" ref="M845:M856" si="70">K845*5.5%+K845</f>
        <v>492.82273025000001</v>
      </c>
      <c r="N845" s="17"/>
      <c r="O845" s="17">
        <f t="shared" ref="O845:O856" si="71">M845*5.5%+M845</f>
        <v>519.92798041374999</v>
      </c>
      <c r="P845" s="17"/>
    </row>
    <row r="846" spans="1:16" x14ac:dyDescent="0.25">
      <c r="A846" s="14" t="s">
        <v>6</v>
      </c>
      <c r="B846" s="15"/>
      <c r="C846" s="16">
        <v>35.42</v>
      </c>
      <c r="D846" s="17"/>
      <c r="E846" s="17">
        <v>8.4600000000000009</v>
      </c>
      <c r="F846" s="17"/>
      <c r="G846" s="17">
        <v>35.93</v>
      </c>
      <c r="H846" s="17"/>
      <c r="I846" s="17">
        <v>771.39</v>
      </c>
      <c r="J846" s="17"/>
      <c r="K846" s="17">
        <f t="shared" si="69"/>
        <v>827.70146999999997</v>
      </c>
      <c r="L846" s="17"/>
      <c r="M846" s="17">
        <f t="shared" si="70"/>
        <v>873.22505085</v>
      </c>
      <c r="N846" s="17"/>
      <c r="O846" s="17">
        <f t="shared" si="71"/>
        <v>921.25242864674999</v>
      </c>
      <c r="P846" s="17"/>
    </row>
    <row r="847" spans="1:16" x14ac:dyDescent="0.25">
      <c r="A847" s="14" t="s">
        <v>7</v>
      </c>
      <c r="B847" s="15"/>
      <c r="C847" s="16">
        <v>12.65</v>
      </c>
      <c r="D847" s="17"/>
      <c r="E847" s="17">
        <v>26.43</v>
      </c>
      <c r="F847" s="17"/>
      <c r="G847" s="17">
        <v>84.04</v>
      </c>
      <c r="H847" s="17"/>
      <c r="I847" s="17">
        <v>259.27</v>
      </c>
      <c r="J847" s="17"/>
      <c r="K847" s="17">
        <f t="shared" si="69"/>
        <v>278.19671</v>
      </c>
      <c r="L847" s="17"/>
      <c r="M847" s="17">
        <f t="shared" si="70"/>
        <v>293.49752904999997</v>
      </c>
      <c r="N847" s="17"/>
      <c r="O847" s="17">
        <f t="shared" si="71"/>
        <v>309.63989314774994</v>
      </c>
      <c r="P847" s="17"/>
    </row>
    <row r="848" spans="1:16" x14ac:dyDescent="0.25">
      <c r="A848" s="14" t="s">
        <v>8</v>
      </c>
      <c r="B848" s="15"/>
      <c r="C848" s="16">
        <v>618.17999999999995</v>
      </c>
      <c r="D848" s="17"/>
      <c r="E848" s="17">
        <v>431.38</v>
      </c>
      <c r="F848" s="17"/>
      <c r="G848" s="17">
        <v>648.88</v>
      </c>
      <c r="H848" s="17"/>
      <c r="I848" s="17">
        <v>837.96</v>
      </c>
      <c r="J848" s="17"/>
      <c r="K848" s="17">
        <f t="shared" si="69"/>
        <v>899.13108</v>
      </c>
      <c r="L848" s="17"/>
      <c r="M848" s="17">
        <f t="shared" si="70"/>
        <v>948.58328940000001</v>
      </c>
      <c r="N848" s="17"/>
      <c r="O848" s="17">
        <f t="shared" si="71"/>
        <v>1000.755370317</v>
      </c>
      <c r="P848" s="17"/>
    </row>
    <row r="849" spans="1:16" x14ac:dyDescent="0.25">
      <c r="A849" s="14" t="s">
        <v>9</v>
      </c>
      <c r="B849" s="15"/>
      <c r="C849" s="16">
        <v>1196.69</v>
      </c>
      <c r="D849" s="17"/>
      <c r="E849" s="17">
        <v>622.04</v>
      </c>
      <c r="F849" s="17"/>
      <c r="G849" s="17">
        <v>1160.07</v>
      </c>
      <c r="H849" s="17"/>
      <c r="I849" s="17">
        <v>1085.2</v>
      </c>
      <c r="J849" s="17"/>
      <c r="K849" s="17">
        <f t="shared" si="69"/>
        <v>1164.4195999999999</v>
      </c>
      <c r="L849" s="17"/>
      <c r="M849" s="17">
        <f t="shared" si="70"/>
        <v>1228.4626779999999</v>
      </c>
      <c r="N849" s="17"/>
      <c r="O849" s="17">
        <f t="shared" si="71"/>
        <v>1296.0281252899999</v>
      </c>
      <c r="P849" s="17"/>
    </row>
    <row r="850" spans="1:16" x14ac:dyDescent="0.25">
      <c r="A850" s="14" t="s">
        <v>10</v>
      </c>
      <c r="B850" s="15"/>
      <c r="C850" s="16">
        <v>1776.38</v>
      </c>
      <c r="D850" s="17"/>
      <c r="E850" s="17">
        <v>772.32</v>
      </c>
      <c r="F850" s="17"/>
      <c r="G850" s="17">
        <v>1291.23</v>
      </c>
      <c r="H850" s="17"/>
      <c r="I850" s="17">
        <v>1188.02</v>
      </c>
      <c r="J850" s="17"/>
      <c r="K850" s="17">
        <f t="shared" si="69"/>
        <v>1274.7454600000001</v>
      </c>
      <c r="L850" s="17"/>
      <c r="M850" s="17">
        <f t="shared" si="70"/>
        <v>1344.8564603</v>
      </c>
      <c r="N850" s="17"/>
      <c r="O850" s="17">
        <f t="shared" si="71"/>
        <v>1418.8235656165</v>
      </c>
      <c r="P850" s="17"/>
    </row>
    <row r="851" spans="1:16" x14ac:dyDescent="0.25">
      <c r="A851" s="14" t="s">
        <v>11</v>
      </c>
      <c r="B851" s="15"/>
      <c r="C851" s="16">
        <v>1243.3499999999999</v>
      </c>
      <c r="D851" s="17"/>
      <c r="E851" s="17">
        <v>2190.08</v>
      </c>
      <c r="F851" s="17"/>
      <c r="G851" s="17">
        <v>2139.06</v>
      </c>
      <c r="H851" s="17"/>
      <c r="I851" s="17">
        <v>1441.12</v>
      </c>
      <c r="J851" s="17"/>
      <c r="K851" s="17">
        <f t="shared" si="69"/>
        <v>1546.3217599999998</v>
      </c>
      <c r="L851" s="17"/>
      <c r="M851" s="17">
        <f t="shared" si="70"/>
        <v>1631.3694567999999</v>
      </c>
      <c r="N851" s="17"/>
      <c r="O851" s="17">
        <f t="shared" si="71"/>
        <v>1721.0947769239999</v>
      </c>
      <c r="P851" s="17"/>
    </row>
    <row r="852" spans="1:16" x14ac:dyDescent="0.25">
      <c r="A852" s="14" t="s">
        <v>12</v>
      </c>
      <c r="B852" s="15"/>
      <c r="C852" s="16">
        <v>2306.4899999999998</v>
      </c>
      <c r="D852" s="17"/>
      <c r="E852" s="17">
        <v>757.96</v>
      </c>
      <c r="F852" s="17"/>
      <c r="G852" s="17">
        <v>1886.41</v>
      </c>
      <c r="H852" s="17"/>
      <c r="I852" s="17">
        <v>759.23</v>
      </c>
      <c r="J852" s="17"/>
      <c r="K852" s="17">
        <f t="shared" si="69"/>
        <v>814.65379000000007</v>
      </c>
      <c r="L852" s="17"/>
      <c r="M852" s="17">
        <f t="shared" si="70"/>
        <v>859.45974845000012</v>
      </c>
      <c r="N852" s="17"/>
      <c r="O852" s="17">
        <f t="shared" si="71"/>
        <v>906.73003461475014</v>
      </c>
      <c r="P852" s="17"/>
    </row>
    <row r="853" spans="1:16" x14ac:dyDescent="0.25">
      <c r="A853" s="14" t="s">
        <v>13</v>
      </c>
      <c r="B853" s="15"/>
      <c r="C853" s="16">
        <v>1288.29</v>
      </c>
      <c r="D853" s="17"/>
      <c r="E853" s="17">
        <v>788.13</v>
      </c>
      <c r="F853" s="17"/>
      <c r="G853" s="17">
        <v>689.14</v>
      </c>
      <c r="H853" s="17"/>
      <c r="I853" s="17">
        <v>770.71</v>
      </c>
      <c r="J853" s="17"/>
      <c r="K853" s="17">
        <f t="shared" si="69"/>
        <v>826.97183000000007</v>
      </c>
      <c r="L853" s="17"/>
      <c r="M853" s="17">
        <f t="shared" si="70"/>
        <v>872.45528065000008</v>
      </c>
      <c r="N853" s="17"/>
      <c r="O853" s="17">
        <f t="shared" si="71"/>
        <v>920.44032108575004</v>
      </c>
      <c r="P853" s="17"/>
    </row>
    <row r="854" spans="1:16" x14ac:dyDescent="0.25">
      <c r="A854" s="14" t="s">
        <v>14</v>
      </c>
      <c r="B854" s="15"/>
      <c r="C854" s="16">
        <v>954.83</v>
      </c>
      <c r="D854" s="17"/>
      <c r="E854" s="17">
        <v>390.42</v>
      </c>
      <c r="F854" s="17"/>
      <c r="G854" s="17">
        <v>618.66</v>
      </c>
      <c r="H854" s="17"/>
      <c r="I854" s="17">
        <f>SUM(C854+E854+G854)/3</f>
        <v>654.63666666666666</v>
      </c>
      <c r="J854" s="17"/>
      <c r="K854" s="17">
        <f t="shared" si="69"/>
        <v>702.42514333333327</v>
      </c>
      <c r="L854" s="17"/>
      <c r="M854" s="17">
        <f t="shared" si="70"/>
        <v>741.05852621666656</v>
      </c>
      <c r="N854" s="17"/>
      <c r="O854" s="17">
        <f t="shared" si="71"/>
        <v>781.81674515858322</v>
      </c>
      <c r="P854" s="17"/>
    </row>
    <row r="855" spans="1:16" x14ac:dyDescent="0.25">
      <c r="A855" s="14" t="s">
        <v>15</v>
      </c>
      <c r="B855" s="15"/>
      <c r="C855" s="16">
        <v>765.59</v>
      </c>
      <c r="D855" s="17"/>
      <c r="E855" s="17">
        <v>959.91</v>
      </c>
      <c r="F855" s="17"/>
      <c r="G855" s="17">
        <v>4193.1400000000003</v>
      </c>
      <c r="H855" s="17"/>
      <c r="I855" s="17">
        <f>SUM(C855+E855+G855)/3</f>
        <v>1972.88</v>
      </c>
      <c r="J855" s="17"/>
      <c r="K855" s="17">
        <f>I855*7.3%+I855-22.89</f>
        <v>2094.0102400000001</v>
      </c>
      <c r="L855" s="17"/>
      <c r="M855" s="17">
        <f t="shared" si="70"/>
        <v>2209.1808031999999</v>
      </c>
      <c r="N855" s="17"/>
      <c r="O855" s="17">
        <f t="shared" si="71"/>
        <v>2330.6857473760001</v>
      </c>
      <c r="P855" s="17"/>
    </row>
    <row r="856" spans="1:16" ht="15.75" thickBot="1" x14ac:dyDescent="0.3">
      <c r="A856" s="18" t="s">
        <v>16</v>
      </c>
      <c r="B856" s="19"/>
      <c r="C856" s="20">
        <v>604.07000000000005</v>
      </c>
      <c r="D856" s="21"/>
      <c r="E856" s="21">
        <v>924.28</v>
      </c>
      <c r="F856" s="21"/>
      <c r="G856" s="21">
        <v>440.77</v>
      </c>
      <c r="H856" s="21"/>
      <c r="I856" s="17">
        <f>SUM(C856+E856+G856)/3</f>
        <v>656.37333333333333</v>
      </c>
      <c r="J856" s="17"/>
      <c r="K856" s="17">
        <f t="shared" si="69"/>
        <v>704.28858666666667</v>
      </c>
      <c r="L856" s="17"/>
      <c r="M856" s="17">
        <f t="shared" si="70"/>
        <v>743.02445893333334</v>
      </c>
      <c r="N856" s="17"/>
      <c r="O856" s="17">
        <f t="shared" si="71"/>
        <v>783.89080417466664</v>
      </c>
      <c r="P856" s="17"/>
    </row>
    <row r="857" spans="1:16" ht="15.75" thickBot="1" x14ac:dyDescent="0.3">
      <c r="A857" s="22" t="s">
        <v>17</v>
      </c>
      <c r="B857" s="23"/>
      <c r="C857" s="24">
        <f>SUM(C845:D856)</f>
        <v>10823.179999999998</v>
      </c>
      <c r="D857" s="25"/>
      <c r="E857" s="25">
        <f>SUM(E845:F856)</f>
        <v>8048.8</v>
      </c>
      <c r="F857" s="25"/>
      <c r="G857" s="25">
        <f>SUM(G845:H856)</f>
        <v>13482.130000000001</v>
      </c>
      <c r="H857" s="25"/>
      <c r="I857" s="25">
        <f>SUM(I845:J856)</f>
        <v>10832.14</v>
      </c>
      <c r="J857" s="25"/>
      <c r="K857" s="25">
        <f>SUM(K845:L856)</f>
        <v>11599.996220000001</v>
      </c>
      <c r="L857" s="25"/>
      <c r="M857" s="25">
        <f>SUM(M845:N856)</f>
        <v>12237.9960121</v>
      </c>
      <c r="N857" s="25"/>
      <c r="O857" s="25">
        <f>SUM(O845:P856)</f>
        <v>12911.0857927655</v>
      </c>
      <c r="P857" s="27"/>
    </row>
    <row r="858" spans="1:16" ht="15.75" thickBot="1" x14ac:dyDescent="0.3">
      <c r="A858" s="48" t="s">
        <v>18</v>
      </c>
      <c r="B858" s="49"/>
      <c r="C858" s="50"/>
      <c r="D858" s="51"/>
      <c r="E858" s="47">
        <f>E857*100/C857-100</f>
        <v>-25.633686217913763</v>
      </c>
      <c r="F858" s="47"/>
      <c r="G858" s="47">
        <f>G857*100/E857-100</f>
        <v>67.50484544279891</v>
      </c>
      <c r="H858" s="47"/>
      <c r="I858" s="47">
        <f>I857*100/G857-100</f>
        <v>-19.655573711275593</v>
      </c>
      <c r="J858" s="47"/>
      <c r="K858" s="47">
        <f>K857*100/I857-100</f>
        <v>7.0886844150832644</v>
      </c>
      <c r="L858" s="47"/>
      <c r="M858" s="47">
        <f>M857*100/K857-100</f>
        <v>5.4999999999999858</v>
      </c>
      <c r="N858" s="47"/>
      <c r="O858" s="47">
        <f>O857*100/M857-100</f>
        <v>5.4999999999999858</v>
      </c>
      <c r="P858" s="47"/>
    </row>
    <row r="860" spans="1:16" x14ac:dyDescent="0.25">
      <c r="A860" s="11" t="s">
        <v>19</v>
      </c>
      <c r="B860" s="11"/>
    </row>
    <row r="861" spans="1:16" x14ac:dyDescent="0.25">
      <c r="A861" s="12" t="s">
        <v>22</v>
      </c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</row>
    <row r="862" spans="1:16" x14ac:dyDescent="0.25">
      <c r="A862" s="12" t="s">
        <v>83</v>
      </c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</row>
    <row r="863" spans="1:16" x14ac:dyDescent="0.25">
      <c r="A863" s="12" t="s">
        <v>20</v>
      </c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</row>
    <row r="864" spans="1:16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</row>
    <row r="866" spans="1:16" ht="15.75" x14ac:dyDescent="0.25">
      <c r="A866" s="44" t="s">
        <v>23</v>
      </c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</row>
    <row r="867" spans="1:16" ht="15.75" x14ac:dyDescent="0.25">
      <c r="A867" s="44" t="s">
        <v>0</v>
      </c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</row>
    <row r="869" spans="1:16" x14ac:dyDescent="0.25">
      <c r="A869" s="12" t="s">
        <v>1</v>
      </c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</row>
    <row r="870" spans="1:16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1:16" x14ac:dyDescent="0.25">
      <c r="A871" s="11" t="s">
        <v>2</v>
      </c>
      <c r="B871" s="11"/>
      <c r="C871" s="11"/>
      <c r="D871" s="3"/>
      <c r="E871" s="40" t="s">
        <v>49</v>
      </c>
      <c r="F871" s="40"/>
      <c r="G871" s="40"/>
      <c r="H871" s="40"/>
      <c r="I871" s="40"/>
    </row>
    <row r="872" spans="1:16" ht="15.75" thickBot="1" x14ac:dyDescent="0.3">
      <c r="A872" s="11"/>
      <c r="B872" s="11"/>
      <c r="C872" s="11"/>
      <c r="D872" s="3"/>
      <c r="E872" s="40"/>
      <c r="F872" s="40"/>
      <c r="G872" s="40"/>
    </row>
    <row r="873" spans="1:16" x14ac:dyDescent="0.25">
      <c r="A873" s="13" t="s">
        <v>4</v>
      </c>
      <c r="B873" s="13"/>
      <c r="C873" s="13"/>
      <c r="D873" s="13"/>
      <c r="G873" s="41">
        <v>2015</v>
      </c>
      <c r="H873" s="42"/>
      <c r="I873" s="42">
        <v>2016</v>
      </c>
      <c r="J873" s="42"/>
      <c r="K873" s="42">
        <v>2017</v>
      </c>
      <c r="L873" s="43"/>
    </row>
    <row r="874" spans="1:16" ht="15.75" thickBot="1" x14ac:dyDescent="0.3">
      <c r="A874" s="13"/>
      <c r="B874" s="13"/>
      <c r="C874" s="13"/>
      <c r="D874" s="13"/>
      <c r="G874" s="39">
        <v>7.2999999999999995E-2</v>
      </c>
      <c r="H874" s="28"/>
      <c r="I874" s="28">
        <v>5.5E-2</v>
      </c>
      <c r="J874" s="28"/>
      <c r="K874" s="28">
        <v>5.5E-2</v>
      </c>
      <c r="L874" s="29"/>
    </row>
    <row r="875" spans="1:16" ht="15.75" thickBot="1" x14ac:dyDescent="0.3">
      <c r="A875" s="1"/>
      <c r="B875" s="1"/>
      <c r="C875" s="1"/>
      <c r="D875" s="1"/>
      <c r="G875" s="2"/>
      <c r="H875" s="1"/>
      <c r="I875" s="2"/>
      <c r="J875" s="1"/>
      <c r="K875" s="2"/>
      <c r="L875" s="1"/>
    </row>
    <row r="876" spans="1:16" ht="15.75" thickBot="1" x14ac:dyDescent="0.3">
      <c r="A876" s="30" t="s">
        <v>21</v>
      </c>
      <c r="B876" s="31"/>
      <c r="C876" s="32">
        <v>2011</v>
      </c>
      <c r="D876" s="32"/>
      <c r="E876" s="32">
        <v>2012</v>
      </c>
      <c r="F876" s="32"/>
      <c r="G876" s="32">
        <v>2013</v>
      </c>
      <c r="H876" s="32"/>
      <c r="I876" s="32">
        <v>2014</v>
      </c>
      <c r="J876" s="32"/>
      <c r="K876" s="32">
        <v>2015</v>
      </c>
      <c r="L876" s="32"/>
      <c r="M876" s="32">
        <v>2016</v>
      </c>
      <c r="N876" s="32"/>
      <c r="O876" s="32">
        <v>2017</v>
      </c>
      <c r="P876" s="32"/>
    </row>
    <row r="877" spans="1:16" x14ac:dyDescent="0.25">
      <c r="A877" s="33" t="s">
        <v>5</v>
      </c>
      <c r="B877" s="34"/>
      <c r="C877" s="35">
        <v>697.43</v>
      </c>
      <c r="D877" s="36"/>
      <c r="E877" s="36">
        <v>1849.44</v>
      </c>
      <c r="F877" s="36"/>
      <c r="G877" s="36">
        <v>255.79</v>
      </c>
      <c r="H877" s="36"/>
      <c r="I877" s="36">
        <v>509.82</v>
      </c>
      <c r="J877" s="36"/>
      <c r="K877" s="17">
        <f t="shared" ref="K877:K888" si="72">I877*7.3%+I877</f>
        <v>547.03685999999993</v>
      </c>
      <c r="L877" s="17"/>
      <c r="M877" s="17">
        <f t="shared" ref="M877:M888" si="73">K877*5.5%+K877</f>
        <v>577.12388729999998</v>
      </c>
      <c r="N877" s="17"/>
      <c r="O877" s="17">
        <f t="shared" ref="O877:O888" si="74">M877*5.5%+M877</f>
        <v>608.86570110150001</v>
      </c>
      <c r="P877" s="17"/>
    </row>
    <row r="878" spans="1:16" x14ac:dyDescent="0.25">
      <c r="A878" s="14" t="s">
        <v>6</v>
      </c>
      <c r="B878" s="15"/>
      <c r="C878" s="16">
        <v>389.1</v>
      </c>
      <c r="D878" s="17"/>
      <c r="E878" s="17">
        <v>1202.03</v>
      </c>
      <c r="F878" s="17"/>
      <c r="G878" s="17">
        <v>830.32</v>
      </c>
      <c r="H878" s="17"/>
      <c r="I878" s="17">
        <v>7061.36</v>
      </c>
      <c r="J878" s="17"/>
      <c r="K878" s="17">
        <f>I878*7.3%+I878+28.25</f>
        <v>7605.0892799999992</v>
      </c>
      <c r="L878" s="17"/>
      <c r="M878" s="17">
        <f t="shared" si="73"/>
        <v>8023.3691903999988</v>
      </c>
      <c r="N878" s="17"/>
      <c r="O878" s="17">
        <f t="shared" si="74"/>
        <v>8464.6544958719987</v>
      </c>
      <c r="P878" s="17"/>
    </row>
    <row r="879" spans="1:16" x14ac:dyDescent="0.25">
      <c r="A879" s="14" t="s">
        <v>7</v>
      </c>
      <c r="B879" s="15"/>
      <c r="C879" s="16">
        <v>1734.92</v>
      </c>
      <c r="D879" s="17"/>
      <c r="E879" s="17">
        <v>1459.16</v>
      </c>
      <c r="F879" s="17"/>
      <c r="G879" s="17">
        <v>2059.4899999999998</v>
      </c>
      <c r="H879" s="17"/>
      <c r="I879" s="17">
        <v>1648.75</v>
      </c>
      <c r="J879" s="17"/>
      <c r="K879" s="17">
        <f t="shared" si="72"/>
        <v>1769.1087499999999</v>
      </c>
      <c r="L879" s="17"/>
      <c r="M879" s="17">
        <f t="shared" si="73"/>
        <v>1866.4097312499998</v>
      </c>
      <c r="N879" s="17"/>
      <c r="O879" s="17">
        <f t="shared" si="74"/>
        <v>1969.0622664687498</v>
      </c>
      <c r="P879" s="17"/>
    </row>
    <row r="880" spans="1:16" x14ac:dyDescent="0.25">
      <c r="A880" s="14" t="s">
        <v>8</v>
      </c>
      <c r="B880" s="15"/>
      <c r="C880" s="16">
        <v>941.16</v>
      </c>
      <c r="D880" s="17"/>
      <c r="E880" s="17">
        <v>1721.3</v>
      </c>
      <c r="F880" s="17"/>
      <c r="G880" s="17">
        <v>1571.67</v>
      </c>
      <c r="H880" s="17"/>
      <c r="I880" s="17">
        <v>1029.9000000000001</v>
      </c>
      <c r="J880" s="17"/>
      <c r="K880" s="17">
        <f t="shared" si="72"/>
        <v>1105.0827000000002</v>
      </c>
      <c r="L880" s="17"/>
      <c r="M880" s="17">
        <f t="shared" si="73"/>
        <v>1165.8622485000001</v>
      </c>
      <c r="N880" s="17"/>
      <c r="O880" s="17">
        <f t="shared" si="74"/>
        <v>1229.9846721675001</v>
      </c>
      <c r="P880" s="17"/>
    </row>
    <row r="881" spans="1:18" x14ac:dyDescent="0.25">
      <c r="A881" s="14" t="s">
        <v>9</v>
      </c>
      <c r="B881" s="15"/>
      <c r="C881" s="16">
        <v>615.84</v>
      </c>
      <c r="D881" s="17"/>
      <c r="E881" s="17">
        <v>820.26</v>
      </c>
      <c r="F881" s="17"/>
      <c r="G881" s="17">
        <v>1298.52</v>
      </c>
      <c r="H881" s="17"/>
      <c r="I881" s="17">
        <v>2003.36</v>
      </c>
      <c r="J881" s="17"/>
      <c r="K881" s="17">
        <f t="shared" si="72"/>
        <v>2149.6052799999998</v>
      </c>
      <c r="L881" s="17"/>
      <c r="M881" s="17">
        <f t="shared" si="73"/>
        <v>2267.8335703999996</v>
      </c>
      <c r="N881" s="17"/>
      <c r="O881" s="17">
        <f t="shared" si="74"/>
        <v>2392.5644167719997</v>
      </c>
      <c r="P881" s="17"/>
    </row>
    <row r="882" spans="1:18" x14ac:dyDescent="0.25">
      <c r="A882" s="14" t="s">
        <v>10</v>
      </c>
      <c r="B882" s="15"/>
      <c r="C882" s="16">
        <v>405.43</v>
      </c>
      <c r="D882" s="17"/>
      <c r="E882" s="17">
        <v>649.82000000000005</v>
      </c>
      <c r="F882" s="17"/>
      <c r="G882" s="17">
        <v>1736.11</v>
      </c>
      <c r="H882" s="17"/>
      <c r="I882" s="17">
        <v>888.46</v>
      </c>
      <c r="J882" s="17"/>
      <c r="K882" s="17">
        <f t="shared" si="72"/>
        <v>953.31758000000002</v>
      </c>
      <c r="L882" s="17"/>
      <c r="M882" s="17">
        <f t="shared" si="73"/>
        <v>1005.7500469</v>
      </c>
      <c r="N882" s="17"/>
      <c r="O882" s="17">
        <f t="shared" si="74"/>
        <v>1061.0662994795</v>
      </c>
      <c r="P882" s="17"/>
    </row>
    <row r="883" spans="1:18" x14ac:dyDescent="0.25">
      <c r="A883" s="14" t="s">
        <v>11</v>
      </c>
      <c r="B883" s="15"/>
      <c r="C883" s="16">
        <v>580.77</v>
      </c>
      <c r="D883" s="17"/>
      <c r="E883" s="17">
        <v>887.82</v>
      </c>
      <c r="F883" s="17"/>
      <c r="G883" s="17">
        <v>4491.1499999999996</v>
      </c>
      <c r="H883" s="17"/>
      <c r="I883" s="17">
        <v>1455.78</v>
      </c>
      <c r="J883" s="17"/>
      <c r="K883" s="17">
        <f t="shared" si="72"/>
        <v>1562.0519400000001</v>
      </c>
      <c r="L883" s="17"/>
      <c r="M883" s="17">
        <f t="shared" si="73"/>
        <v>1647.9647967000001</v>
      </c>
      <c r="N883" s="17"/>
      <c r="O883" s="17">
        <f t="shared" si="74"/>
        <v>1738.6028605185002</v>
      </c>
      <c r="P883" s="17"/>
    </row>
    <row r="884" spans="1:18" x14ac:dyDescent="0.25">
      <c r="A884" s="14" t="s">
        <v>12</v>
      </c>
      <c r="B884" s="15"/>
      <c r="C884" s="16">
        <v>848.71</v>
      </c>
      <c r="D884" s="17"/>
      <c r="E884" s="17">
        <v>1471.55</v>
      </c>
      <c r="F884" s="17"/>
      <c r="G884" s="17">
        <v>46896.3</v>
      </c>
      <c r="H884" s="17"/>
      <c r="I884" s="17">
        <v>1120.67</v>
      </c>
      <c r="J884" s="17"/>
      <c r="K884" s="17">
        <f t="shared" si="72"/>
        <v>1202.47891</v>
      </c>
      <c r="L884" s="17"/>
      <c r="M884" s="17">
        <f t="shared" si="73"/>
        <v>1268.61525005</v>
      </c>
      <c r="N884" s="17"/>
      <c r="O884" s="17">
        <f t="shared" si="74"/>
        <v>1338.3890888027499</v>
      </c>
      <c r="P884" s="17"/>
    </row>
    <row r="885" spans="1:18" x14ac:dyDescent="0.25">
      <c r="A885" s="14" t="s">
        <v>13</v>
      </c>
      <c r="B885" s="15"/>
      <c r="C885" s="16">
        <v>261.83</v>
      </c>
      <c r="D885" s="17"/>
      <c r="E885" s="17">
        <v>1142.52</v>
      </c>
      <c r="F885" s="17"/>
      <c r="G885" s="17">
        <v>1438.26</v>
      </c>
      <c r="H885" s="17"/>
      <c r="I885" s="17">
        <v>635.77</v>
      </c>
      <c r="J885" s="17"/>
      <c r="K885" s="17">
        <f t="shared" si="72"/>
        <v>682.18120999999996</v>
      </c>
      <c r="L885" s="17"/>
      <c r="M885" s="17">
        <f t="shared" si="73"/>
        <v>719.70117655000001</v>
      </c>
      <c r="N885" s="17"/>
      <c r="O885" s="17">
        <f t="shared" si="74"/>
        <v>759.28474126025003</v>
      </c>
      <c r="P885" s="17"/>
    </row>
    <row r="886" spans="1:18" x14ac:dyDescent="0.25">
      <c r="A886" s="14" t="s">
        <v>14</v>
      </c>
      <c r="B886" s="15"/>
      <c r="C886" s="16">
        <v>2548.19</v>
      </c>
      <c r="D886" s="17"/>
      <c r="E886" s="17">
        <v>631.02</v>
      </c>
      <c r="F886" s="17"/>
      <c r="G886" s="17">
        <v>1295.1099999999999</v>
      </c>
      <c r="H886" s="17"/>
      <c r="I886" s="17">
        <f>SUM(C886+E886+G886)/3</f>
        <v>1491.4399999999998</v>
      </c>
      <c r="J886" s="17"/>
      <c r="K886" s="17">
        <f t="shared" si="72"/>
        <v>1600.3151199999998</v>
      </c>
      <c r="L886" s="17"/>
      <c r="M886" s="17">
        <f t="shared" si="73"/>
        <v>1688.3324515999998</v>
      </c>
      <c r="N886" s="17"/>
      <c r="O886" s="17">
        <f t="shared" si="74"/>
        <v>1781.1907364379997</v>
      </c>
      <c r="P886" s="17"/>
    </row>
    <row r="887" spans="1:18" x14ac:dyDescent="0.25">
      <c r="A887" s="14" t="s">
        <v>15</v>
      </c>
      <c r="B887" s="15"/>
      <c r="C887" s="16">
        <v>330.33</v>
      </c>
      <c r="D887" s="17"/>
      <c r="E887" s="17">
        <v>409.88</v>
      </c>
      <c r="F887" s="17"/>
      <c r="G887" s="17">
        <v>1630.8</v>
      </c>
      <c r="H887" s="17"/>
      <c r="I887" s="17">
        <f>SUM(C887+E887+G887)/3</f>
        <v>790.3366666666667</v>
      </c>
      <c r="J887" s="17"/>
      <c r="K887" s="17">
        <f t="shared" si="72"/>
        <v>848.03124333333335</v>
      </c>
      <c r="L887" s="17"/>
      <c r="M887" s="17">
        <f t="shared" si="73"/>
        <v>894.67296171666669</v>
      </c>
      <c r="N887" s="17"/>
      <c r="O887" s="17">
        <f t="shared" si="74"/>
        <v>943.87997461108341</v>
      </c>
      <c r="P887" s="17"/>
    </row>
    <row r="888" spans="1:18" ht="15.75" thickBot="1" x14ac:dyDescent="0.3">
      <c r="A888" s="18" t="s">
        <v>16</v>
      </c>
      <c r="B888" s="19"/>
      <c r="C888" s="20">
        <v>2936.99</v>
      </c>
      <c r="D888" s="21"/>
      <c r="E888" s="21">
        <v>1500.4</v>
      </c>
      <c r="F888" s="21"/>
      <c r="G888" s="21">
        <v>1086.47</v>
      </c>
      <c r="H888" s="21"/>
      <c r="I888" s="17">
        <f>SUM(C888+E888+G888)/3</f>
        <v>1841.2866666666666</v>
      </c>
      <c r="J888" s="17"/>
      <c r="K888" s="17">
        <f t="shared" si="72"/>
        <v>1975.7005933333332</v>
      </c>
      <c r="L888" s="17"/>
      <c r="M888" s="17">
        <f t="shared" si="73"/>
        <v>2084.3641259666665</v>
      </c>
      <c r="N888" s="17"/>
      <c r="O888" s="17">
        <f t="shared" si="74"/>
        <v>2199.0041528948332</v>
      </c>
      <c r="P888" s="17"/>
    </row>
    <row r="889" spans="1:18" ht="15.75" thickBot="1" x14ac:dyDescent="0.3">
      <c r="A889" s="22" t="s">
        <v>17</v>
      </c>
      <c r="B889" s="23"/>
      <c r="C889" s="24">
        <f>SUM(C877:D888)</f>
        <v>12290.699999999999</v>
      </c>
      <c r="D889" s="25"/>
      <c r="E889" s="25">
        <f>SUM(E877:F888)</f>
        <v>13745.199999999999</v>
      </c>
      <c r="F889" s="25"/>
      <c r="G889" s="25">
        <f>SUM(G877:H888)</f>
        <v>64589.990000000013</v>
      </c>
      <c r="H889" s="25"/>
      <c r="I889" s="25">
        <f>SUM(I877:J888)</f>
        <v>20476.933333333334</v>
      </c>
      <c r="J889" s="25"/>
      <c r="K889" s="25">
        <f>SUM(K877:L888)</f>
        <v>21999.999466666668</v>
      </c>
      <c r="L889" s="25"/>
      <c r="M889" s="25">
        <f>SUM(M877:N888)</f>
        <v>23209.999437333328</v>
      </c>
      <c r="N889" s="25"/>
      <c r="O889" s="25">
        <f>SUM(O877:P888)</f>
        <v>24486.549406386664</v>
      </c>
      <c r="P889" s="27"/>
      <c r="R889" s="7"/>
    </row>
    <row r="890" spans="1:18" ht="15.75" thickBot="1" x14ac:dyDescent="0.3">
      <c r="A890" s="48" t="s">
        <v>18</v>
      </c>
      <c r="B890" s="49"/>
      <c r="C890" s="50"/>
      <c r="D890" s="51"/>
      <c r="E890" s="47">
        <f>E889*100/C889-100</f>
        <v>11.834151024758569</v>
      </c>
      <c r="F890" s="47"/>
      <c r="G890" s="47">
        <f>G889*100/E889-100</f>
        <v>369.9094229258215</v>
      </c>
      <c r="H890" s="47"/>
      <c r="I890" s="47">
        <f>I889*100/G889-100</f>
        <v>-68.297048299073381</v>
      </c>
      <c r="J890" s="47"/>
      <c r="K890" s="47">
        <f>K889*100/I889-100</f>
        <v>7.437960111214565</v>
      </c>
      <c r="L890" s="47"/>
      <c r="M890" s="47">
        <f>M889*100/K889-100</f>
        <v>5.4999999999999574</v>
      </c>
      <c r="N890" s="47"/>
      <c r="O890" s="47">
        <f>O889*100/M889-100</f>
        <v>5.5000000000000142</v>
      </c>
      <c r="P890" s="47"/>
    </row>
    <row r="892" spans="1:18" x14ac:dyDescent="0.25">
      <c r="A892" s="11" t="s">
        <v>19</v>
      </c>
      <c r="B892" s="11"/>
    </row>
    <row r="893" spans="1:18" x14ac:dyDescent="0.25">
      <c r="A893" s="12" t="s">
        <v>22</v>
      </c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</row>
    <row r="894" spans="1:18" x14ac:dyDescent="0.25">
      <c r="A894" s="12" t="s">
        <v>83</v>
      </c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</row>
    <row r="895" spans="1:18" x14ac:dyDescent="0.25">
      <c r="A895" s="12" t="s">
        <v>20</v>
      </c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</row>
    <row r="896" spans="1:18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</row>
    <row r="898" spans="1:16" ht="15.75" x14ac:dyDescent="0.25">
      <c r="A898" s="44" t="s">
        <v>23</v>
      </c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</row>
    <row r="899" spans="1:16" ht="15.75" x14ac:dyDescent="0.25">
      <c r="A899" s="44" t="s">
        <v>0</v>
      </c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</row>
    <row r="901" spans="1:16" x14ac:dyDescent="0.25">
      <c r="A901" s="12" t="s">
        <v>1</v>
      </c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</row>
    <row r="902" spans="1:16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1:16" x14ac:dyDescent="0.25">
      <c r="A903" s="11" t="s">
        <v>2</v>
      </c>
      <c r="B903" s="11"/>
      <c r="C903" s="11"/>
      <c r="D903" s="3"/>
      <c r="E903" s="40" t="s">
        <v>50</v>
      </c>
      <c r="F903" s="40"/>
      <c r="G903" s="40"/>
      <c r="H903" s="40"/>
      <c r="I903" s="40"/>
      <c r="J903" s="40"/>
      <c r="K903" s="40"/>
    </row>
    <row r="904" spans="1:16" ht="15.75" thickBot="1" x14ac:dyDescent="0.3">
      <c r="A904" s="11"/>
      <c r="B904" s="11"/>
      <c r="C904" s="11"/>
      <c r="D904" s="3"/>
      <c r="E904" s="40"/>
      <c r="F904" s="40"/>
      <c r="G904" s="40"/>
    </row>
    <row r="905" spans="1:16" x14ac:dyDescent="0.25">
      <c r="A905" s="13" t="s">
        <v>4</v>
      </c>
      <c r="B905" s="13"/>
      <c r="C905" s="13"/>
      <c r="D905" s="13"/>
      <c r="G905" s="41">
        <v>2015</v>
      </c>
      <c r="H905" s="42"/>
      <c r="I905" s="42">
        <v>2016</v>
      </c>
      <c r="J905" s="42"/>
      <c r="K905" s="42">
        <v>2017</v>
      </c>
      <c r="L905" s="43"/>
    </row>
    <row r="906" spans="1:16" ht="15.75" thickBot="1" x14ac:dyDescent="0.3">
      <c r="A906" s="13"/>
      <c r="B906" s="13"/>
      <c r="C906" s="13"/>
      <c r="D906" s="13"/>
      <c r="G906" s="39">
        <v>7.2999999999999995E-2</v>
      </c>
      <c r="H906" s="28"/>
      <c r="I906" s="28">
        <v>5.5E-2</v>
      </c>
      <c r="J906" s="28"/>
      <c r="K906" s="28">
        <v>5.5E-2</v>
      </c>
      <c r="L906" s="29"/>
    </row>
    <row r="907" spans="1:16" ht="15.75" thickBot="1" x14ac:dyDescent="0.3">
      <c r="A907" s="1"/>
      <c r="B907" s="1"/>
      <c r="C907" s="1"/>
      <c r="D907" s="1"/>
      <c r="G907" s="2"/>
      <c r="H907" s="1"/>
      <c r="I907" s="2"/>
      <c r="J907" s="1"/>
      <c r="K907" s="2"/>
      <c r="L907" s="1"/>
    </row>
    <row r="908" spans="1:16" ht="15.75" thickBot="1" x14ac:dyDescent="0.3">
      <c r="A908" s="30" t="s">
        <v>21</v>
      </c>
      <c r="B908" s="31"/>
      <c r="C908" s="32">
        <v>2011</v>
      </c>
      <c r="D908" s="32"/>
      <c r="E908" s="32">
        <v>2012</v>
      </c>
      <c r="F908" s="32"/>
      <c r="G908" s="32">
        <v>2013</v>
      </c>
      <c r="H908" s="32"/>
      <c r="I908" s="32">
        <v>2014</v>
      </c>
      <c r="J908" s="32"/>
      <c r="K908" s="32">
        <v>2015</v>
      </c>
      <c r="L908" s="32"/>
      <c r="M908" s="32">
        <v>2016</v>
      </c>
      <c r="N908" s="32"/>
      <c r="O908" s="32">
        <v>2017</v>
      </c>
      <c r="P908" s="32"/>
    </row>
    <row r="909" spans="1:16" x14ac:dyDescent="0.25">
      <c r="A909" s="33" t="s">
        <v>5</v>
      </c>
      <c r="B909" s="34"/>
      <c r="C909" s="35">
        <v>63.76</v>
      </c>
      <c r="D909" s="36"/>
      <c r="E909" s="36">
        <v>41.46</v>
      </c>
      <c r="F909" s="36"/>
      <c r="G909" s="36">
        <v>1.05</v>
      </c>
      <c r="H909" s="36"/>
      <c r="I909" s="36">
        <v>7.69</v>
      </c>
      <c r="J909" s="36"/>
      <c r="K909" s="17">
        <f t="shared" ref="K909:K920" si="75">I909*7.3%+I909+84.77</f>
        <v>93.02136999999999</v>
      </c>
      <c r="L909" s="17"/>
      <c r="M909" s="17">
        <f t="shared" ref="M909:M920" si="76">K909*5.5%+K909</f>
        <v>98.137545349999996</v>
      </c>
      <c r="N909" s="17"/>
      <c r="O909" s="17">
        <f t="shared" ref="O909:O920" si="77">M909*5.5%+M909</f>
        <v>103.53511034425</v>
      </c>
      <c r="P909" s="17"/>
    </row>
    <row r="910" spans="1:16" x14ac:dyDescent="0.25">
      <c r="A910" s="14" t="s">
        <v>6</v>
      </c>
      <c r="B910" s="15"/>
      <c r="C910" s="16">
        <v>83.86</v>
      </c>
      <c r="D910" s="17"/>
      <c r="E910" s="17">
        <v>139.77000000000001</v>
      </c>
      <c r="F910" s="17"/>
      <c r="G910" s="17">
        <v>28.79</v>
      </c>
      <c r="H910" s="17"/>
      <c r="I910" s="17">
        <v>135.06</v>
      </c>
      <c r="J910" s="17"/>
      <c r="K910" s="17">
        <f t="shared" si="75"/>
        <v>229.68937999999997</v>
      </c>
      <c r="L910" s="17"/>
      <c r="M910" s="17">
        <f t="shared" si="76"/>
        <v>242.32229589999997</v>
      </c>
      <c r="N910" s="17"/>
      <c r="O910" s="17">
        <f t="shared" si="77"/>
        <v>255.65002217449998</v>
      </c>
      <c r="P910" s="17"/>
    </row>
    <row r="911" spans="1:16" x14ac:dyDescent="0.25">
      <c r="A911" s="14" t="s">
        <v>7</v>
      </c>
      <c r="B911" s="15"/>
      <c r="C911" s="16">
        <v>324.88</v>
      </c>
      <c r="D911" s="17"/>
      <c r="E911" s="17">
        <v>59.03</v>
      </c>
      <c r="F911" s="17"/>
      <c r="G911" s="17">
        <v>2.09</v>
      </c>
      <c r="H911" s="17"/>
      <c r="I911" s="17">
        <v>121.75</v>
      </c>
      <c r="J911" s="17"/>
      <c r="K911" s="17">
        <f t="shared" si="75"/>
        <v>215.40775000000002</v>
      </c>
      <c r="L911" s="17"/>
      <c r="M911" s="17">
        <f t="shared" si="76"/>
        <v>227.25517625000003</v>
      </c>
      <c r="N911" s="17"/>
      <c r="O911" s="17">
        <f t="shared" si="77"/>
        <v>239.75421094375002</v>
      </c>
      <c r="P911" s="17"/>
    </row>
    <row r="912" spans="1:16" x14ac:dyDescent="0.25">
      <c r="A912" s="14" t="s">
        <v>8</v>
      </c>
      <c r="B912" s="15"/>
      <c r="C912" s="16">
        <v>231.49</v>
      </c>
      <c r="D912" s="17"/>
      <c r="E912" s="17">
        <v>43.85</v>
      </c>
      <c r="F912" s="17"/>
      <c r="G912" s="17">
        <v>117.16</v>
      </c>
      <c r="H912" s="17"/>
      <c r="I912" s="17">
        <v>408.36</v>
      </c>
      <c r="J912" s="17"/>
      <c r="K912" s="17">
        <f t="shared" si="75"/>
        <v>522.94028000000003</v>
      </c>
      <c r="L912" s="17"/>
      <c r="M912" s="17">
        <f t="shared" si="76"/>
        <v>551.70199539999999</v>
      </c>
      <c r="N912" s="17"/>
      <c r="O912" s="17">
        <f t="shared" si="77"/>
        <v>582.04560514699995</v>
      </c>
      <c r="P912" s="17"/>
    </row>
    <row r="913" spans="1:18" x14ac:dyDescent="0.25">
      <c r="A913" s="14" t="s">
        <v>9</v>
      </c>
      <c r="B913" s="15"/>
      <c r="C913" s="16">
        <v>10.9</v>
      </c>
      <c r="D913" s="17"/>
      <c r="E913" s="17">
        <v>62.13</v>
      </c>
      <c r="F913" s="17"/>
      <c r="G913" s="17">
        <v>177.9</v>
      </c>
      <c r="H913" s="17"/>
      <c r="I913" s="17">
        <v>491.89</v>
      </c>
      <c r="J913" s="17"/>
      <c r="K913" s="17">
        <f t="shared" si="75"/>
        <v>612.56796999999995</v>
      </c>
      <c r="L913" s="17"/>
      <c r="M913" s="17">
        <f t="shared" si="76"/>
        <v>646.25920834999999</v>
      </c>
      <c r="N913" s="17"/>
      <c r="O913" s="17">
        <f t="shared" si="77"/>
        <v>681.80346480925004</v>
      </c>
      <c r="P913" s="17"/>
    </row>
    <row r="914" spans="1:18" x14ac:dyDescent="0.25">
      <c r="A914" s="14" t="s">
        <v>10</v>
      </c>
      <c r="B914" s="15"/>
      <c r="C914" s="16">
        <v>32.92</v>
      </c>
      <c r="D914" s="17"/>
      <c r="E914" s="17">
        <v>20.59</v>
      </c>
      <c r="F914" s="17"/>
      <c r="G914" s="17">
        <v>143.80000000000001</v>
      </c>
      <c r="H914" s="17"/>
      <c r="I914" s="17">
        <v>207.34</v>
      </c>
      <c r="J914" s="17"/>
      <c r="K914" s="17">
        <f t="shared" si="75"/>
        <v>307.24581999999998</v>
      </c>
      <c r="L914" s="17"/>
      <c r="M914" s="17">
        <f t="shared" si="76"/>
        <v>324.14434009999997</v>
      </c>
      <c r="N914" s="17"/>
      <c r="O914" s="17">
        <f t="shared" si="77"/>
        <v>341.97227880549997</v>
      </c>
      <c r="P914" s="17"/>
    </row>
    <row r="915" spans="1:18" x14ac:dyDescent="0.25">
      <c r="A915" s="14" t="s">
        <v>11</v>
      </c>
      <c r="B915" s="15"/>
      <c r="C915" s="16">
        <v>0.23</v>
      </c>
      <c r="D915" s="17"/>
      <c r="E915" s="17">
        <v>117.26</v>
      </c>
      <c r="F915" s="17"/>
      <c r="G915" s="17">
        <v>801.56</v>
      </c>
      <c r="H915" s="17"/>
      <c r="I915" s="17">
        <v>148.82</v>
      </c>
      <c r="J915" s="17"/>
      <c r="K915" s="17">
        <f t="shared" si="75"/>
        <v>244.45385999999996</v>
      </c>
      <c r="L915" s="17"/>
      <c r="M915" s="17">
        <f t="shared" si="76"/>
        <v>257.89882229999995</v>
      </c>
      <c r="N915" s="17"/>
      <c r="O915" s="17">
        <f t="shared" si="77"/>
        <v>272.08325752649995</v>
      </c>
      <c r="P915" s="17"/>
    </row>
    <row r="916" spans="1:18" x14ac:dyDescent="0.25">
      <c r="A916" s="14" t="s">
        <v>12</v>
      </c>
      <c r="B916" s="15"/>
      <c r="C916" s="16">
        <v>29.94</v>
      </c>
      <c r="D916" s="17"/>
      <c r="E916" s="17">
        <v>68.37</v>
      </c>
      <c r="F916" s="17"/>
      <c r="G916" s="17">
        <v>292.98</v>
      </c>
      <c r="H916" s="17"/>
      <c r="I916" s="17">
        <v>299.41000000000003</v>
      </c>
      <c r="J916" s="17"/>
      <c r="K916" s="17">
        <f t="shared" si="75"/>
        <v>406.03692999999998</v>
      </c>
      <c r="L916" s="17"/>
      <c r="M916" s="17">
        <f t="shared" si="76"/>
        <v>428.36896114999996</v>
      </c>
      <c r="N916" s="17"/>
      <c r="O916" s="17">
        <f t="shared" si="77"/>
        <v>451.92925401324999</v>
      </c>
      <c r="P916" s="17"/>
    </row>
    <row r="917" spans="1:18" x14ac:dyDescent="0.25">
      <c r="A917" s="14" t="s">
        <v>13</v>
      </c>
      <c r="B917" s="15"/>
      <c r="C917" s="16">
        <v>188.66</v>
      </c>
      <c r="D917" s="17"/>
      <c r="E917" s="17">
        <v>106.11</v>
      </c>
      <c r="F917" s="17"/>
      <c r="G917" s="17">
        <v>392.67</v>
      </c>
      <c r="H917" s="17"/>
      <c r="I917" s="17">
        <v>49.47</v>
      </c>
      <c r="J917" s="17"/>
      <c r="K917" s="17">
        <f t="shared" si="75"/>
        <v>137.85131000000001</v>
      </c>
      <c r="L917" s="17"/>
      <c r="M917" s="17">
        <f t="shared" si="76"/>
        <v>145.43313205000001</v>
      </c>
      <c r="N917" s="17"/>
      <c r="O917" s="17">
        <f t="shared" si="77"/>
        <v>153.43195431275001</v>
      </c>
      <c r="P917" s="17"/>
    </row>
    <row r="918" spans="1:18" x14ac:dyDescent="0.25">
      <c r="A918" s="14" t="s">
        <v>14</v>
      </c>
      <c r="B918" s="15"/>
      <c r="C918" s="16">
        <v>49.04</v>
      </c>
      <c r="D918" s="17"/>
      <c r="E918" s="17">
        <v>66.239999999999995</v>
      </c>
      <c r="F918" s="17"/>
      <c r="G918" s="17">
        <v>2.06</v>
      </c>
      <c r="H918" s="17"/>
      <c r="I918" s="17">
        <f>SUM(C918+E918+G918)/3</f>
        <v>39.113333333333337</v>
      </c>
      <c r="J918" s="17"/>
      <c r="K918" s="17">
        <f t="shared" si="75"/>
        <v>126.73860666666667</v>
      </c>
      <c r="L918" s="17"/>
      <c r="M918" s="17">
        <f t="shared" si="76"/>
        <v>133.70923003333334</v>
      </c>
      <c r="N918" s="17"/>
      <c r="O918" s="17">
        <f t="shared" si="77"/>
        <v>141.06323768516668</v>
      </c>
      <c r="P918" s="17"/>
    </row>
    <row r="919" spans="1:18" x14ac:dyDescent="0.25">
      <c r="A919" s="14" t="s">
        <v>15</v>
      </c>
      <c r="B919" s="15"/>
      <c r="C919" s="16">
        <v>0</v>
      </c>
      <c r="D919" s="17"/>
      <c r="E919" s="17">
        <v>26.45</v>
      </c>
      <c r="F919" s="17"/>
      <c r="G919" s="17">
        <v>0.99</v>
      </c>
      <c r="H919" s="17"/>
      <c r="I919" s="17">
        <f>SUM(C919+E919+G919)/3</f>
        <v>9.1466666666666665</v>
      </c>
      <c r="J919" s="17"/>
      <c r="K919" s="17">
        <f t="shared" si="75"/>
        <v>94.584373333333332</v>
      </c>
      <c r="L919" s="17"/>
      <c r="M919" s="17">
        <f t="shared" si="76"/>
        <v>99.786513866666667</v>
      </c>
      <c r="N919" s="17"/>
      <c r="O919" s="17">
        <f t="shared" si="77"/>
        <v>105.27477212933333</v>
      </c>
      <c r="P919" s="17"/>
    </row>
    <row r="920" spans="1:18" ht="15.75" thickBot="1" x14ac:dyDescent="0.3">
      <c r="A920" s="18" t="s">
        <v>16</v>
      </c>
      <c r="B920" s="19"/>
      <c r="C920" s="20">
        <v>55.44</v>
      </c>
      <c r="D920" s="21"/>
      <c r="E920" s="21">
        <v>9.23</v>
      </c>
      <c r="F920" s="21"/>
      <c r="G920" s="21">
        <v>4.3600000000000003</v>
      </c>
      <c r="H920" s="21"/>
      <c r="I920" s="17">
        <f>SUM(C920+E920+G920)/3</f>
        <v>23.01</v>
      </c>
      <c r="J920" s="17"/>
      <c r="K920" s="17">
        <f t="shared" si="75"/>
        <v>109.45972999999999</v>
      </c>
      <c r="L920" s="17"/>
      <c r="M920" s="17">
        <f t="shared" si="76"/>
        <v>115.48001514999999</v>
      </c>
      <c r="N920" s="17"/>
      <c r="O920" s="17">
        <f t="shared" si="77"/>
        <v>121.83141598324998</v>
      </c>
      <c r="P920" s="17"/>
      <c r="R920" s="7"/>
    </row>
    <row r="921" spans="1:18" ht="15.75" thickBot="1" x14ac:dyDescent="0.3">
      <c r="A921" s="22" t="s">
        <v>17</v>
      </c>
      <c r="B921" s="23"/>
      <c r="C921" s="24">
        <f>SUM(C909:D920)</f>
        <v>1071.1199999999999</v>
      </c>
      <c r="D921" s="25"/>
      <c r="E921" s="25">
        <f>SUM(E909:F920)</f>
        <v>760.49000000000012</v>
      </c>
      <c r="F921" s="25"/>
      <c r="G921" s="25">
        <f>SUM(G909:H920)</f>
        <v>1965.4099999999999</v>
      </c>
      <c r="H921" s="25"/>
      <c r="I921" s="25">
        <f>SUM(I909:J920)</f>
        <v>1941.06</v>
      </c>
      <c r="J921" s="25"/>
      <c r="K921" s="25">
        <f>SUM(K909:L920)</f>
        <v>3099.9973800000002</v>
      </c>
      <c r="L921" s="25"/>
      <c r="M921" s="25">
        <f>SUM(M909:N920)</f>
        <v>3270.4972358999999</v>
      </c>
      <c r="N921" s="25"/>
      <c r="O921" s="25">
        <f>SUM(O909:P920)</f>
        <v>3450.3745838744999</v>
      </c>
      <c r="P921" s="27"/>
    </row>
    <row r="922" spans="1:18" ht="15.75" thickBot="1" x14ac:dyDescent="0.3">
      <c r="A922" s="48" t="s">
        <v>18</v>
      </c>
      <c r="B922" s="49"/>
      <c r="C922" s="50"/>
      <c r="D922" s="51"/>
      <c r="E922" s="47">
        <f>E921*100/C921-100</f>
        <v>-29.000485473149581</v>
      </c>
      <c r="F922" s="47"/>
      <c r="G922" s="47">
        <f>G921*100/E921-100</f>
        <v>158.43995318807606</v>
      </c>
      <c r="H922" s="47"/>
      <c r="I922" s="47">
        <f>I921*100/G921-100</f>
        <v>-1.2389272467322314</v>
      </c>
      <c r="J922" s="47"/>
      <c r="K922" s="47">
        <v>7.4</v>
      </c>
      <c r="L922" s="47"/>
      <c r="M922" s="47">
        <f>M921*100/K921-100</f>
        <v>5.5</v>
      </c>
      <c r="N922" s="47"/>
      <c r="O922" s="47">
        <f>O921*100/M921-100</f>
        <v>5.5</v>
      </c>
      <c r="P922" s="47"/>
    </row>
    <row r="923" spans="1:18" x14ac:dyDescent="0.25">
      <c r="R923" s="7"/>
    </row>
    <row r="924" spans="1:18" x14ac:dyDescent="0.25">
      <c r="A924" s="11" t="s">
        <v>19</v>
      </c>
      <c r="B924" s="11"/>
    </row>
    <row r="925" spans="1:18" x14ac:dyDescent="0.25">
      <c r="A925" s="12" t="s">
        <v>22</v>
      </c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</row>
    <row r="926" spans="1:18" x14ac:dyDescent="0.25">
      <c r="A926" s="12" t="s">
        <v>83</v>
      </c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</row>
    <row r="927" spans="1:18" x14ac:dyDescent="0.25">
      <c r="A927" s="12" t="s">
        <v>20</v>
      </c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</row>
    <row r="928" spans="1:18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</row>
    <row r="930" spans="1:16" ht="15.75" x14ac:dyDescent="0.25">
      <c r="A930" s="44" t="s">
        <v>23</v>
      </c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</row>
    <row r="931" spans="1:16" ht="15.75" x14ac:dyDescent="0.25">
      <c r="A931" s="44" t="s">
        <v>0</v>
      </c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</row>
    <row r="933" spans="1:16" x14ac:dyDescent="0.25">
      <c r="A933" s="12" t="s">
        <v>1</v>
      </c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</row>
    <row r="934" spans="1:16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1:16" x14ac:dyDescent="0.25">
      <c r="A935" s="11" t="s">
        <v>2</v>
      </c>
      <c r="B935" s="11"/>
      <c r="C935" s="11"/>
      <c r="D935" s="3"/>
      <c r="E935" s="40" t="s">
        <v>51</v>
      </c>
      <c r="F935" s="40"/>
      <c r="G935" s="40"/>
      <c r="H935" s="40"/>
      <c r="I935" s="40"/>
      <c r="J935" s="40"/>
      <c r="K935" s="40"/>
    </row>
    <row r="936" spans="1:16" ht="15.75" thickBot="1" x14ac:dyDescent="0.3">
      <c r="A936" s="11"/>
      <c r="B936" s="11"/>
      <c r="C936" s="11"/>
      <c r="D936" s="3"/>
      <c r="E936" s="40"/>
      <c r="F936" s="40"/>
      <c r="G936" s="40"/>
    </row>
    <row r="937" spans="1:16" x14ac:dyDescent="0.25">
      <c r="A937" s="13" t="s">
        <v>4</v>
      </c>
      <c r="B937" s="13"/>
      <c r="C937" s="13"/>
      <c r="D937" s="13"/>
      <c r="G937" s="41">
        <v>2015</v>
      </c>
      <c r="H937" s="42"/>
      <c r="I937" s="42">
        <v>2016</v>
      </c>
      <c r="J937" s="42"/>
      <c r="K937" s="42">
        <v>2017</v>
      </c>
      <c r="L937" s="43"/>
    </row>
    <row r="938" spans="1:16" ht="15.75" thickBot="1" x14ac:dyDescent="0.3">
      <c r="A938" s="13"/>
      <c r="B938" s="13"/>
      <c r="C938" s="13"/>
      <c r="D938" s="13"/>
      <c r="G938" s="39">
        <v>7.2999999999999995E-2</v>
      </c>
      <c r="H938" s="28"/>
      <c r="I938" s="28">
        <v>5.5E-2</v>
      </c>
      <c r="J938" s="28"/>
      <c r="K938" s="28">
        <v>5.5E-2</v>
      </c>
      <c r="L938" s="29"/>
    </row>
    <row r="939" spans="1:16" ht="15.75" thickBot="1" x14ac:dyDescent="0.3">
      <c r="A939" s="1"/>
      <c r="B939" s="1"/>
      <c r="C939" s="1"/>
      <c r="D939" s="1"/>
      <c r="G939" s="2"/>
      <c r="H939" s="1"/>
      <c r="I939" s="2"/>
      <c r="J939" s="1"/>
      <c r="K939" s="2"/>
      <c r="L939" s="1"/>
    </row>
    <row r="940" spans="1:16" ht="15.75" thickBot="1" x14ac:dyDescent="0.3">
      <c r="A940" s="30" t="s">
        <v>21</v>
      </c>
      <c r="B940" s="31"/>
      <c r="C940" s="32">
        <v>2011</v>
      </c>
      <c r="D940" s="32"/>
      <c r="E940" s="32">
        <v>2012</v>
      </c>
      <c r="F940" s="32"/>
      <c r="G940" s="32">
        <v>2013</v>
      </c>
      <c r="H940" s="32"/>
      <c r="I940" s="32">
        <v>2014</v>
      </c>
      <c r="J940" s="32"/>
      <c r="K940" s="32">
        <v>2015</v>
      </c>
      <c r="L940" s="32"/>
      <c r="M940" s="32">
        <v>2016</v>
      </c>
      <c r="N940" s="32"/>
      <c r="O940" s="32">
        <v>2017</v>
      </c>
      <c r="P940" s="32"/>
    </row>
    <row r="941" spans="1:16" x14ac:dyDescent="0.25">
      <c r="A941" s="33" t="s">
        <v>5</v>
      </c>
      <c r="B941" s="34"/>
      <c r="C941" s="35"/>
      <c r="D941" s="36"/>
      <c r="E941" s="36">
        <v>0</v>
      </c>
      <c r="F941" s="36"/>
      <c r="G941" s="36">
        <v>0</v>
      </c>
      <c r="H941" s="36"/>
      <c r="I941" s="36">
        <v>230.51</v>
      </c>
      <c r="J941" s="36"/>
      <c r="K941" s="17">
        <f t="shared" ref="K941:K952" si="78">I941*7.3%+I941</f>
        <v>247.33722999999998</v>
      </c>
      <c r="L941" s="17"/>
      <c r="M941" s="17">
        <f t="shared" ref="M941:M952" si="79">K941*5.5%+K941</f>
        <v>260.94077764999997</v>
      </c>
      <c r="N941" s="17"/>
      <c r="O941" s="17">
        <f t="shared" ref="O941:O952" si="80">M941*5.5%+M941</f>
        <v>275.29252042074995</v>
      </c>
      <c r="P941" s="17"/>
    </row>
    <row r="942" spans="1:16" x14ac:dyDescent="0.25">
      <c r="A942" s="14" t="s">
        <v>6</v>
      </c>
      <c r="B942" s="15"/>
      <c r="C942" s="16"/>
      <c r="D942" s="17"/>
      <c r="E942" s="17">
        <v>0</v>
      </c>
      <c r="F942" s="17"/>
      <c r="G942" s="17">
        <v>112.45</v>
      </c>
      <c r="H942" s="17"/>
      <c r="I942" s="17">
        <v>0</v>
      </c>
      <c r="J942" s="17"/>
      <c r="K942" s="17">
        <f t="shared" si="78"/>
        <v>0</v>
      </c>
      <c r="L942" s="17"/>
      <c r="M942" s="17">
        <f t="shared" si="79"/>
        <v>0</v>
      </c>
      <c r="N942" s="17"/>
      <c r="O942" s="17">
        <f t="shared" si="80"/>
        <v>0</v>
      </c>
      <c r="P942" s="17"/>
    </row>
    <row r="943" spans="1:16" x14ac:dyDescent="0.25">
      <c r="A943" s="14" t="s">
        <v>7</v>
      </c>
      <c r="B943" s="15"/>
      <c r="C943" s="16">
        <v>1044</v>
      </c>
      <c r="D943" s="17"/>
      <c r="E943" s="17"/>
      <c r="F943" s="17"/>
      <c r="G943" s="17">
        <v>4010.76</v>
      </c>
      <c r="H943" s="17"/>
      <c r="I943" s="17">
        <v>0</v>
      </c>
      <c r="J943" s="17"/>
      <c r="K943" s="17">
        <f t="shared" si="78"/>
        <v>0</v>
      </c>
      <c r="L943" s="17"/>
      <c r="M943" s="17">
        <f t="shared" si="79"/>
        <v>0</v>
      </c>
      <c r="N943" s="17"/>
      <c r="O943" s="17">
        <f t="shared" si="80"/>
        <v>0</v>
      </c>
      <c r="P943" s="17"/>
    </row>
    <row r="944" spans="1:16" x14ac:dyDescent="0.25">
      <c r="A944" s="14" t="s">
        <v>8</v>
      </c>
      <c r="B944" s="15"/>
      <c r="C944" s="16">
        <v>32155.200000000001</v>
      </c>
      <c r="D944" s="17"/>
      <c r="E944" s="17"/>
      <c r="F944" s="17"/>
      <c r="G944" s="17">
        <v>36035.160000000003</v>
      </c>
      <c r="H944" s="17"/>
      <c r="I944" s="17">
        <v>34102.49</v>
      </c>
      <c r="J944" s="17"/>
      <c r="K944" s="17">
        <f>I944*7.3%+I944-89.73</f>
        <v>36502.241769999993</v>
      </c>
      <c r="L944" s="17"/>
      <c r="M944" s="17">
        <f t="shared" si="79"/>
        <v>38509.865067349994</v>
      </c>
      <c r="N944" s="17"/>
      <c r="O944" s="17">
        <f t="shared" si="80"/>
        <v>40627.907646054242</v>
      </c>
      <c r="P944" s="17"/>
    </row>
    <row r="945" spans="1:16" x14ac:dyDescent="0.25">
      <c r="A945" s="14" t="s">
        <v>9</v>
      </c>
      <c r="B945" s="15"/>
      <c r="C945" s="16">
        <v>14485.35</v>
      </c>
      <c r="D945" s="17"/>
      <c r="E945" s="17"/>
      <c r="F945" s="17"/>
      <c r="G945" s="17">
        <v>14684.1</v>
      </c>
      <c r="H945" s="17"/>
      <c r="I945" s="17">
        <v>10334.280000000001</v>
      </c>
      <c r="J945" s="17"/>
      <c r="K945" s="17">
        <f t="shared" si="78"/>
        <v>11088.68244</v>
      </c>
      <c r="L945" s="17"/>
      <c r="M945" s="17">
        <f t="shared" si="79"/>
        <v>11698.559974200001</v>
      </c>
      <c r="N945" s="17"/>
      <c r="O945" s="17">
        <f t="shared" si="80"/>
        <v>12341.980772781002</v>
      </c>
      <c r="P945" s="17"/>
    </row>
    <row r="946" spans="1:16" x14ac:dyDescent="0.25">
      <c r="A946" s="14" t="s">
        <v>10</v>
      </c>
      <c r="B946" s="15"/>
      <c r="C946" s="16">
        <v>4859.7</v>
      </c>
      <c r="D946" s="17"/>
      <c r="E946" s="17"/>
      <c r="F946" s="17"/>
      <c r="G946" s="17">
        <v>4429.6099999999997</v>
      </c>
      <c r="H946" s="17"/>
      <c r="I946" s="17">
        <v>2219.4899999999998</v>
      </c>
      <c r="J946" s="17"/>
      <c r="K946" s="17">
        <f t="shared" si="78"/>
        <v>2381.5127699999998</v>
      </c>
      <c r="L946" s="17"/>
      <c r="M946" s="17">
        <f t="shared" si="79"/>
        <v>2512.4959723499996</v>
      </c>
      <c r="N946" s="17"/>
      <c r="O946" s="17">
        <f t="shared" si="80"/>
        <v>2650.6832508292496</v>
      </c>
      <c r="P946" s="17"/>
    </row>
    <row r="947" spans="1:16" x14ac:dyDescent="0.25">
      <c r="A947" s="14" t="s">
        <v>11</v>
      </c>
      <c r="B947" s="15"/>
      <c r="C947" s="16">
        <v>2923.2</v>
      </c>
      <c r="D947" s="17"/>
      <c r="E947" s="17">
        <v>693.44</v>
      </c>
      <c r="F947" s="17"/>
      <c r="G947" s="17">
        <v>3289.8</v>
      </c>
      <c r="H947" s="17"/>
      <c r="I947" s="17">
        <v>1555.44</v>
      </c>
      <c r="J947" s="17"/>
      <c r="K947" s="17">
        <f t="shared" si="78"/>
        <v>1668.98712</v>
      </c>
      <c r="L947" s="17"/>
      <c r="M947" s="17">
        <f t="shared" si="79"/>
        <v>1760.7814116</v>
      </c>
      <c r="N947" s="17"/>
      <c r="O947" s="17">
        <f t="shared" si="80"/>
        <v>1857.624389238</v>
      </c>
      <c r="P947" s="17"/>
    </row>
    <row r="948" spans="1:16" x14ac:dyDescent="0.25">
      <c r="A948" s="14" t="s">
        <v>12</v>
      </c>
      <c r="B948" s="15"/>
      <c r="C948" s="16">
        <v>2470.8000000000002</v>
      </c>
      <c r="D948" s="17"/>
      <c r="E948" s="17">
        <v>350.61</v>
      </c>
      <c r="F948" s="17"/>
      <c r="G948" s="17">
        <v>872.11</v>
      </c>
      <c r="H948" s="17"/>
      <c r="I948" s="17">
        <v>916.23</v>
      </c>
      <c r="J948" s="17"/>
      <c r="K948" s="17">
        <f t="shared" si="78"/>
        <v>983.11478999999997</v>
      </c>
      <c r="L948" s="17"/>
      <c r="M948" s="17">
        <f t="shared" si="79"/>
        <v>1037.18610345</v>
      </c>
      <c r="N948" s="17"/>
      <c r="O948" s="17">
        <f t="shared" si="80"/>
        <v>1094.2313391397499</v>
      </c>
      <c r="P948" s="17"/>
    </row>
    <row r="949" spans="1:16" x14ac:dyDescent="0.25">
      <c r="A949" s="14" t="s">
        <v>13</v>
      </c>
      <c r="B949" s="15"/>
      <c r="C949" s="16">
        <v>2099.6999999999998</v>
      </c>
      <c r="D949" s="17"/>
      <c r="E949" s="17">
        <v>146.58000000000001</v>
      </c>
      <c r="F949" s="17"/>
      <c r="G949" s="17">
        <v>1063.06</v>
      </c>
      <c r="H949" s="17"/>
      <c r="I949" s="17">
        <v>663.47</v>
      </c>
      <c r="J949" s="17"/>
      <c r="K949" s="17">
        <f t="shared" si="78"/>
        <v>711.90331000000003</v>
      </c>
      <c r="L949" s="17"/>
      <c r="M949" s="17">
        <f t="shared" si="79"/>
        <v>751.05799205000005</v>
      </c>
      <c r="N949" s="17"/>
      <c r="O949" s="17">
        <f t="shared" si="80"/>
        <v>792.3661816127501</v>
      </c>
      <c r="P949" s="17"/>
    </row>
    <row r="950" spans="1:16" x14ac:dyDescent="0.25">
      <c r="A950" s="14" t="s">
        <v>14</v>
      </c>
      <c r="B950" s="15"/>
      <c r="C950" s="16">
        <v>321</v>
      </c>
      <c r="D950" s="17"/>
      <c r="E950" s="17">
        <v>0</v>
      </c>
      <c r="F950" s="17"/>
      <c r="G950" s="17">
        <v>462.47</v>
      </c>
      <c r="H950" s="17"/>
      <c r="I950" s="17">
        <f>SUM(C950+E950+G950)/3</f>
        <v>261.15666666666669</v>
      </c>
      <c r="J950" s="17"/>
      <c r="K950" s="17">
        <f t="shared" si="78"/>
        <v>280.22110333333336</v>
      </c>
      <c r="L950" s="17"/>
      <c r="M950" s="17">
        <f t="shared" si="79"/>
        <v>295.63326401666671</v>
      </c>
      <c r="N950" s="17"/>
      <c r="O950" s="17">
        <f t="shared" si="80"/>
        <v>311.89309353758335</v>
      </c>
      <c r="P950" s="17"/>
    </row>
    <row r="951" spans="1:16" x14ac:dyDescent="0.25">
      <c r="A951" s="14" t="s">
        <v>15</v>
      </c>
      <c r="B951" s="15"/>
      <c r="C951" s="16">
        <v>174</v>
      </c>
      <c r="D951" s="17"/>
      <c r="E951" s="17">
        <v>0</v>
      </c>
      <c r="F951" s="17"/>
      <c r="G951" s="17">
        <v>38.86</v>
      </c>
      <c r="H951" s="17"/>
      <c r="I951" s="17">
        <f>SUM(C951+E951+G951)/3</f>
        <v>70.953333333333333</v>
      </c>
      <c r="J951" s="17"/>
      <c r="K951" s="17">
        <f t="shared" si="78"/>
        <v>76.132926666666663</v>
      </c>
      <c r="L951" s="17"/>
      <c r="M951" s="17">
        <f t="shared" si="79"/>
        <v>80.320237633333335</v>
      </c>
      <c r="N951" s="17"/>
      <c r="O951" s="17">
        <f t="shared" si="80"/>
        <v>84.737850703166671</v>
      </c>
      <c r="P951" s="17"/>
    </row>
    <row r="952" spans="1:16" ht="15.75" thickBot="1" x14ac:dyDescent="0.3">
      <c r="A952" s="18" t="s">
        <v>16</v>
      </c>
      <c r="B952" s="19"/>
      <c r="C952" s="20">
        <v>85.63</v>
      </c>
      <c r="D952" s="21"/>
      <c r="E952" s="21">
        <v>42.79</v>
      </c>
      <c r="F952" s="21"/>
      <c r="G952" s="21">
        <v>38.96</v>
      </c>
      <c r="H952" s="21"/>
      <c r="I952" s="17">
        <f>SUM(C952+E952+G952)/3</f>
        <v>55.793333333333329</v>
      </c>
      <c r="J952" s="17"/>
      <c r="K952" s="17">
        <f t="shared" si="78"/>
        <v>59.866246666666662</v>
      </c>
      <c r="L952" s="17"/>
      <c r="M952" s="17">
        <f t="shared" si="79"/>
        <v>63.158890233333331</v>
      </c>
      <c r="N952" s="17"/>
      <c r="O952" s="17">
        <f t="shared" si="80"/>
        <v>66.632629196166661</v>
      </c>
      <c r="P952" s="17"/>
    </row>
    <row r="953" spans="1:16" ht="15.75" thickBot="1" x14ac:dyDescent="0.3">
      <c r="A953" s="22" t="s">
        <v>17</v>
      </c>
      <c r="B953" s="23"/>
      <c r="C953" s="24">
        <f>SUM(C941:D952)</f>
        <v>60618.579999999987</v>
      </c>
      <c r="D953" s="25"/>
      <c r="E953" s="25">
        <f>SUM(E941:F952)</f>
        <v>1233.42</v>
      </c>
      <c r="F953" s="25"/>
      <c r="G953" s="25">
        <f>SUM(G941:H952)</f>
        <v>65037.340000000004</v>
      </c>
      <c r="H953" s="25"/>
      <c r="I953" s="25">
        <f>SUM(I941:J952)</f>
        <v>50409.813333333339</v>
      </c>
      <c r="J953" s="25"/>
      <c r="K953" s="25">
        <f>SUM(K941:L952)</f>
        <v>53999.999706666655</v>
      </c>
      <c r="L953" s="25"/>
      <c r="M953" s="25">
        <f>SUM(M941:N952)</f>
        <v>56969.999690533339</v>
      </c>
      <c r="N953" s="25"/>
      <c r="O953" s="25">
        <f>SUM(O941:P952)</f>
        <v>60103.349673512661</v>
      </c>
      <c r="P953" s="27"/>
    </row>
    <row r="954" spans="1:16" ht="15.75" thickBot="1" x14ac:dyDescent="0.3">
      <c r="A954" s="48" t="s">
        <v>18</v>
      </c>
      <c r="B954" s="49"/>
      <c r="C954" s="50"/>
      <c r="D954" s="51"/>
      <c r="E954" s="47">
        <f>E953*100/C953-100</f>
        <v>-97.965277312665521</v>
      </c>
      <c r="F954" s="47"/>
      <c r="G954" s="47">
        <f>G953*100/E953-100</f>
        <v>5172.9273078108017</v>
      </c>
      <c r="H954" s="47"/>
      <c r="I954" s="47">
        <f>I953*100/G953-100</f>
        <v>-22.490966983992067</v>
      </c>
      <c r="J954" s="47"/>
      <c r="K954" s="47">
        <f>K953*100/I953-100</f>
        <v>7.1219989441209037</v>
      </c>
      <c r="L954" s="47"/>
      <c r="M954" s="47">
        <f>M953*100/K953-100</f>
        <v>5.5000000000000284</v>
      </c>
      <c r="N954" s="47"/>
      <c r="O954" s="47">
        <f>O953*100/M953-100</f>
        <v>5.4999999999999858</v>
      </c>
      <c r="P954" s="47"/>
    </row>
    <row r="956" spans="1:16" x14ac:dyDescent="0.25">
      <c r="A956" s="11" t="s">
        <v>19</v>
      </c>
      <c r="B956" s="11"/>
    </row>
    <row r="957" spans="1:16" x14ac:dyDescent="0.25">
      <c r="A957" s="12" t="s">
        <v>22</v>
      </c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</row>
    <row r="958" spans="1:16" x14ac:dyDescent="0.25">
      <c r="A958" s="12" t="s">
        <v>83</v>
      </c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</row>
    <row r="959" spans="1:16" x14ac:dyDescent="0.25">
      <c r="A959" s="12" t="s">
        <v>20</v>
      </c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</row>
    <row r="960" spans="1:16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</row>
    <row r="962" spans="1:16" ht="15.75" x14ac:dyDescent="0.25">
      <c r="A962" s="44" t="s">
        <v>23</v>
      </c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</row>
    <row r="963" spans="1:16" ht="15.75" x14ac:dyDescent="0.25">
      <c r="A963" s="44" t="s">
        <v>0</v>
      </c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</row>
    <row r="965" spans="1:16" x14ac:dyDescent="0.25">
      <c r="A965" s="12" t="s">
        <v>1</v>
      </c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</row>
    <row r="966" spans="1:16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1:16" x14ac:dyDescent="0.25">
      <c r="A967" s="11" t="s">
        <v>2</v>
      </c>
      <c r="B967" s="11"/>
      <c r="C967" s="11"/>
      <c r="D967" s="3"/>
      <c r="E967" s="40" t="s">
        <v>52</v>
      </c>
      <c r="F967" s="40"/>
      <c r="G967" s="40"/>
      <c r="H967" s="40"/>
      <c r="I967" s="40"/>
      <c r="J967" s="40"/>
      <c r="K967" s="40"/>
    </row>
    <row r="968" spans="1:16" ht="15.75" thickBot="1" x14ac:dyDescent="0.3">
      <c r="A968" s="11"/>
      <c r="B968" s="11"/>
      <c r="C968" s="11"/>
      <c r="D968" s="3"/>
      <c r="E968" s="40"/>
      <c r="F968" s="40"/>
      <c r="G968" s="40"/>
    </row>
    <row r="969" spans="1:16" x14ac:dyDescent="0.25">
      <c r="A969" s="13" t="s">
        <v>4</v>
      </c>
      <c r="B969" s="13"/>
      <c r="C969" s="13"/>
      <c r="D969" s="13"/>
      <c r="G969" s="41">
        <v>2015</v>
      </c>
      <c r="H969" s="42"/>
      <c r="I969" s="42">
        <v>2016</v>
      </c>
      <c r="J969" s="42"/>
      <c r="K969" s="42">
        <v>2017</v>
      </c>
      <c r="L969" s="43"/>
    </row>
    <row r="970" spans="1:16" ht="15.75" thickBot="1" x14ac:dyDescent="0.3">
      <c r="A970" s="13"/>
      <c r="B970" s="13"/>
      <c r="C970" s="13"/>
      <c r="D970" s="13"/>
      <c r="G970" s="39">
        <v>7.2999999999999995E-2</v>
      </c>
      <c r="H970" s="28"/>
      <c r="I970" s="28">
        <v>5.5E-2</v>
      </c>
      <c r="J970" s="28"/>
      <c r="K970" s="28">
        <v>5.5E-2</v>
      </c>
      <c r="L970" s="29"/>
    </row>
    <row r="971" spans="1:16" ht="15.75" thickBot="1" x14ac:dyDescent="0.3">
      <c r="A971" s="1"/>
      <c r="B971" s="1"/>
      <c r="C971" s="1"/>
      <c r="D971" s="1"/>
      <c r="G971" s="2"/>
      <c r="H971" s="1"/>
      <c r="I971" s="2"/>
      <c r="J971" s="1"/>
      <c r="K971" s="2"/>
      <c r="L971" s="1"/>
    </row>
    <row r="972" spans="1:16" ht="15.75" thickBot="1" x14ac:dyDescent="0.3">
      <c r="A972" s="30" t="s">
        <v>21</v>
      </c>
      <c r="B972" s="31"/>
      <c r="C972" s="32">
        <v>2011</v>
      </c>
      <c r="D972" s="32"/>
      <c r="E972" s="32">
        <v>2012</v>
      </c>
      <c r="F972" s="32"/>
      <c r="G972" s="32">
        <v>2013</v>
      </c>
      <c r="H972" s="32"/>
      <c r="I972" s="32">
        <v>2014</v>
      </c>
      <c r="J972" s="32"/>
      <c r="K972" s="32">
        <v>2015</v>
      </c>
      <c r="L972" s="32"/>
      <c r="M972" s="32">
        <v>2016</v>
      </c>
      <c r="N972" s="32"/>
      <c r="O972" s="32">
        <v>2017</v>
      </c>
      <c r="P972" s="32"/>
    </row>
    <row r="973" spans="1:16" x14ac:dyDescent="0.25">
      <c r="A973" s="33" t="s">
        <v>5</v>
      </c>
      <c r="B973" s="34"/>
      <c r="C973" s="35">
        <v>3168.56</v>
      </c>
      <c r="D973" s="36"/>
      <c r="E973" s="36">
        <v>5500.4</v>
      </c>
      <c r="F973" s="36"/>
      <c r="G973" s="36">
        <v>1610.28</v>
      </c>
      <c r="H973" s="36"/>
      <c r="I973" s="36">
        <v>1454.93</v>
      </c>
      <c r="J973" s="36"/>
      <c r="K973" s="17">
        <f t="shared" ref="K973:K984" si="81">I973*7.3%+I973</f>
        <v>1561.1398900000002</v>
      </c>
      <c r="L973" s="17"/>
      <c r="M973" s="17">
        <f t="shared" ref="M973:M984" si="82">K973*5.5%+K973</f>
        <v>1647.0025839500001</v>
      </c>
      <c r="N973" s="17"/>
      <c r="O973" s="17">
        <f t="shared" ref="O973:O984" si="83">M973*5.5%+M973</f>
        <v>1737.5877260672501</v>
      </c>
      <c r="P973" s="17"/>
    </row>
    <row r="974" spans="1:16" x14ac:dyDescent="0.25">
      <c r="A974" s="14" t="s">
        <v>6</v>
      </c>
      <c r="B974" s="15"/>
      <c r="C974" s="16">
        <v>2330.11</v>
      </c>
      <c r="D974" s="17"/>
      <c r="E974" s="17">
        <v>3781.41</v>
      </c>
      <c r="F974" s="17"/>
      <c r="G974" s="17">
        <v>2980.2</v>
      </c>
      <c r="H974" s="17"/>
      <c r="I974" s="17">
        <v>8778.92</v>
      </c>
      <c r="J974" s="17"/>
      <c r="K974" s="17">
        <f>I974*7.3%+I974-193.51</f>
        <v>9226.2711600000002</v>
      </c>
      <c r="L974" s="17"/>
      <c r="M974" s="17">
        <f t="shared" si="82"/>
        <v>9733.7160738000002</v>
      </c>
      <c r="N974" s="17"/>
      <c r="O974" s="17">
        <f t="shared" si="83"/>
        <v>10269.070457859001</v>
      </c>
      <c r="P974" s="17"/>
    </row>
    <row r="975" spans="1:16" x14ac:dyDescent="0.25">
      <c r="A975" s="14" t="s">
        <v>7</v>
      </c>
      <c r="B975" s="15"/>
      <c r="C975" s="16">
        <v>5936.34</v>
      </c>
      <c r="D975" s="17"/>
      <c r="E975" s="17">
        <v>6104.15</v>
      </c>
      <c r="F975" s="17"/>
      <c r="G975" s="17">
        <v>5320.04</v>
      </c>
      <c r="H975" s="17"/>
      <c r="I975" s="17">
        <v>5272.98</v>
      </c>
      <c r="J975" s="17"/>
      <c r="K975" s="17">
        <f t="shared" si="81"/>
        <v>5657.9075399999992</v>
      </c>
      <c r="L975" s="17"/>
      <c r="M975" s="17">
        <f t="shared" si="82"/>
        <v>5969.0924546999995</v>
      </c>
      <c r="N975" s="17"/>
      <c r="O975" s="17">
        <f t="shared" si="83"/>
        <v>6297.3925397084995</v>
      </c>
      <c r="P975" s="17"/>
    </row>
    <row r="976" spans="1:16" x14ac:dyDescent="0.25">
      <c r="A976" s="14" t="s">
        <v>8</v>
      </c>
      <c r="B976" s="15"/>
      <c r="C976" s="16">
        <v>4618.21</v>
      </c>
      <c r="D976" s="17"/>
      <c r="E976" s="17">
        <v>5222.3999999999996</v>
      </c>
      <c r="F976" s="17"/>
      <c r="G976" s="17">
        <v>4493.6499999999996</v>
      </c>
      <c r="H976" s="17"/>
      <c r="I976" s="17">
        <v>2866.99</v>
      </c>
      <c r="J976" s="17"/>
      <c r="K976" s="17">
        <f t="shared" si="81"/>
        <v>3076.2802699999997</v>
      </c>
      <c r="L976" s="17"/>
      <c r="M976" s="17">
        <f t="shared" si="82"/>
        <v>3245.4756848499997</v>
      </c>
      <c r="N976" s="17"/>
      <c r="O976" s="17">
        <f t="shared" si="83"/>
        <v>3423.9768475167498</v>
      </c>
      <c r="P976" s="17"/>
    </row>
    <row r="977" spans="1:16" x14ac:dyDescent="0.25">
      <c r="A977" s="14" t="s">
        <v>9</v>
      </c>
      <c r="B977" s="15"/>
      <c r="C977" s="16">
        <v>3605.55</v>
      </c>
      <c r="D977" s="17"/>
      <c r="E977" s="17">
        <v>3018.24</v>
      </c>
      <c r="F977" s="17"/>
      <c r="G977" s="17">
        <v>3461.39</v>
      </c>
      <c r="H977" s="17"/>
      <c r="I977" s="17">
        <v>4074.73</v>
      </c>
      <c r="J977" s="17"/>
      <c r="K977" s="17">
        <f t="shared" si="81"/>
        <v>4372.1852900000004</v>
      </c>
      <c r="L977" s="17"/>
      <c r="M977" s="17">
        <f t="shared" si="82"/>
        <v>4612.6554809500003</v>
      </c>
      <c r="N977" s="17"/>
      <c r="O977" s="17">
        <f t="shared" si="83"/>
        <v>4866.3515324022501</v>
      </c>
      <c r="P977" s="17"/>
    </row>
    <row r="978" spans="1:16" x14ac:dyDescent="0.25">
      <c r="A978" s="14" t="s">
        <v>10</v>
      </c>
      <c r="B978" s="15"/>
      <c r="C978" s="16">
        <v>9903.41</v>
      </c>
      <c r="D978" s="17"/>
      <c r="E978" s="17">
        <v>2853.47</v>
      </c>
      <c r="F978" s="17"/>
      <c r="G978" s="17">
        <v>3946.45</v>
      </c>
      <c r="H978" s="17"/>
      <c r="I978" s="17">
        <v>2453.46</v>
      </c>
      <c r="J978" s="17"/>
      <c r="K978" s="17">
        <f t="shared" si="81"/>
        <v>2632.5625799999998</v>
      </c>
      <c r="L978" s="17"/>
      <c r="M978" s="17">
        <f t="shared" si="82"/>
        <v>2777.3535218999996</v>
      </c>
      <c r="N978" s="17"/>
      <c r="O978" s="17">
        <f t="shared" si="83"/>
        <v>2930.1079656044994</v>
      </c>
      <c r="P978" s="17"/>
    </row>
    <row r="979" spans="1:16" x14ac:dyDescent="0.25">
      <c r="A979" s="14" t="s">
        <v>11</v>
      </c>
      <c r="B979" s="15"/>
      <c r="C979" s="16">
        <v>7318.27</v>
      </c>
      <c r="D979" s="17"/>
      <c r="E979" s="17">
        <v>57860.84</v>
      </c>
      <c r="F979" s="17"/>
      <c r="G979" s="17">
        <v>10259.98</v>
      </c>
      <c r="H979" s="17"/>
      <c r="I979" s="17">
        <v>4191.93</v>
      </c>
      <c r="J979" s="17"/>
      <c r="K979" s="17">
        <f t="shared" si="81"/>
        <v>4497.9408899999999</v>
      </c>
      <c r="L979" s="17"/>
      <c r="M979" s="17">
        <f t="shared" si="82"/>
        <v>4745.3276389499997</v>
      </c>
      <c r="N979" s="17"/>
      <c r="O979" s="17">
        <f t="shared" si="83"/>
        <v>5006.32065909225</v>
      </c>
      <c r="P979" s="17"/>
    </row>
    <row r="980" spans="1:16" x14ac:dyDescent="0.25">
      <c r="A980" s="14" t="s">
        <v>12</v>
      </c>
      <c r="B980" s="15"/>
      <c r="C980" s="16">
        <v>11887.83</v>
      </c>
      <c r="D980" s="17"/>
      <c r="E980" s="17">
        <v>3693.38</v>
      </c>
      <c r="F980" s="17"/>
      <c r="G980" s="17">
        <v>45485.66</v>
      </c>
      <c r="H980" s="17"/>
      <c r="I980" s="17">
        <v>2062.87</v>
      </c>
      <c r="J980" s="17"/>
      <c r="K980" s="17">
        <f t="shared" si="81"/>
        <v>2213.4595099999997</v>
      </c>
      <c r="L980" s="17"/>
      <c r="M980" s="17">
        <f t="shared" si="82"/>
        <v>2335.1997830499995</v>
      </c>
      <c r="N980" s="17"/>
      <c r="O980" s="17">
        <f t="shared" si="83"/>
        <v>2463.6357711177493</v>
      </c>
      <c r="P980" s="17"/>
    </row>
    <row r="981" spans="1:16" x14ac:dyDescent="0.25">
      <c r="A981" s="14" t="s">
        <v>13</v>
      </c>
      <c r="B981" s="15"/>
      <c r="C981" s="16">
        <v>2563.9699999999998</v>
      </c>
      <c r="D981" s="17"/>
      <c r="E981" s="17">
        <v>3582.06</v>
      </c>
      <c r="F981" s="17"/>
      <c r="G981" s="17">
        <v>3381.2</v>
      </c>
      <c r="H981" s="17"/>
      <c r="I981" s="17">
        <v>1813.73</v>
      </c>
      <c r="J981" s="17"/>
      <c r="K981" s="17">
        <f t="shared" si="81"/>
        <v>1946.13229</v>
      </c>
      <c r="L981" s="17"/>
      <c r="M981" s="17">
        <f t="shared" si="82"/>
        <v>2053.1695659500001</v>
      </c>
      <c r="N981" s="17"/>
      <c r="O981" s="17">
        <f t="shared" si="83"/>
        <v>2166.0938920772501</v>
      </c>
      <c r="P981" s="17"/>
    </row>
    <row r="982" spans="1:16" x14ac:dyDescent="0.25">
      <c r="A982" s="14" t="s">
        <v>14</v>
      </c>
      <c r="B982" s="15"/>
      <c r="C982" s="16">
        <v>7004.63</v>
      </c>
      <c r="D982" s="17"/>
      <c r="E982" s="17">
        <v>3135.03</v>
      </c>
      <c r="F982" s="17"/>
      <c r="G982" s="17">
        <v>3543.74</v>
      </c>
      <c r="H982" s="17"/>
      <c r="I982" s="17">
        <f>SUM(C982+E982+G982)/3</f>
        <v>4561.1333333333332</v>
      </c>
      <c r="J982" s="17"/>
      <c r="K982" s="17">
        <f t="shared" si="81"/>
        <v>4894.096066666667</v>
      </c>
      <c r="L982" s="17"/>
      <c r="M982" s="17">
        <f t="shared" si="82"/>
        <v>5163.2713503333334</v>
      </c>
      <c r="N982" s="17"/>
      <c r="O982" s="17">
        <f t="shared" si="83"/>
        <v>5447.2512746016664</v>
      </c>
      <c r="P982" s="17"/>
    </row>
    <row r="983" spans="1:16" x14ac:dyDescent="0.25">
      <c r="A983" s="14" t="s">
        <v>15</v>
      </c>
      <c r="B983" s="15"/>
      <c r="C983" s="16">
        <v>2281.04</v>
      </c>
      <c r="D983" s="17"/>
      <c r="E983" s="17">
        <v>1828.49</v>
      </c>
      <c r="F983" s="17"/>
      <c r="G983" s="17">
        <v>3719.3</v>
      </c>
      <c r="H983" s="17"/>
      <c r="I983" s="17">
        <f>SUM(C983+E983+G983)/3</f>
        <v>2609.61</v>
      </c>
      <c r="J983" s="17"/>
      <c r="K983" s="17">
        <f t="shared" si="81"/>
        <v>2800.1115300000001</v>
      </c>
      <c r="L983" s="17"/>
      <c r="M983" s="17">
        <f t="shared" si="82"/>
        <v>2954.1176641500001</v>
      </c>
      <c r="N983" s="17"/>
      <c r="O983" s="17">
        <f t="shared" si="83"/>
        <v>3116.59413567825</v>
      </c>
      <c r="P983" s="17"/>
    </row>
    <row r="984" spans="1:16" ht="15.75" thickBot="1" x14ac:dyDescent="0.3">
      <c r="A984" s="18" t="s">
        <v>16</v>
      </c>
      <c r="B984" s="19"/>
      <c r="C984" s="20">
        <v>7409.5</v>
      </c>
      <c r="D984" s="21"/>
      <c r="E984" s="21">
        <v>9928.6</v>
      </c>
      <c r="F984" s="21"/>
      <c r="G984" s="21">
        <v>2574.06</v>
      </c>
      <c r="H984" s="21"/>
      <c r="I984" s="17">
        <f>SUM(C984+E984+G984)/3</f>
        <v>6637.3866666666663</v>
      </c>
      <c r="J984" s="17"/>
      <c r="K984" s="17">
        <f t="shared" si="81"/>
        <v>7121.9158933333329</v>
      </c>
      <c r="L984" s="17"/>
      <c r="M984" s="17">
        <f t="shared" si="82"/>
        <v>7513.6212674666658</v>
      </c>
      <c r="N984" s="17"/>
      <c r="O984" s="17">
        <f t="shared" si="83"/>
        <v>7926.8704371773329</v>
      </c>
      <c r="P984" s="17"/>
    </row>
    <row r="985" spans="1:16" ht="15.75" thickBot="1" x14ac:dyDescent="0.3">
      <c r="A985" s="22" t="s">
        <v>17</v>
      </c>
      <c r="B985" s="23"/>
      <c r="C985" s="24">
        <f>SUM(C973:D984)</f>
        <v>68027.42</v>
      </c>
      <c r="D985" s="25"/>
      <c r="E985" s="25">
        <f>SUM(E973:F984)</f>
        <v>106508.47000000002</v>
      </c>
      <c r="F985" s="25"/>
      <c r="G985" s="25">
        <f>SUM(G973:H984)</f>
        <v>90775.950000000012</v>
      </c>
      <c r="H985" s="25"/>
      <c r="I985" s="25">
        <f>SUM(I973:J984)</f>
        <v>46778.67</v>
      </c>
      <c r="J985" s="25"/>
      <c r="K985" s="25">
        <f>SUM(K973:L984)</f>
        <v>50000.002909999996</v>
      </c>
      <c r="L985" s="25"/>
      <c r="M985" s="25">
        <f>SUM(M973:N984)</f>
        <v>52750.003070050006</v>
      </c>
      <c r="N985" s="25"/>
      <c r="O985" s="25">
        <f>SUM(O973:P984)</f>
        <v>55651.253238902755</v>
      </c>
      <c r="P985" s="27"/>
    </row>
    <row r="986" spans="1:16" ht="15.75" thickBot="1" x14ac:dyDescent="0.3">
      <c r="A986" s="48" t="s">
        <v>18</v>
      </c>
      <c r="B986" s="49"/>
      <c r="C986" s="50"/>
      <c r="D986" s="51"/>
      <c r="E986" s="47">
        <f>E985*100/C985-100</f>
        <v>56.566969613135427</v>
      </c>
      <c r="F986" s="47"/>
      <c r="G986" s="47">
        <f>G985*100/E985-100</f>
        <v>-14.771144492076544</v>
      </c>
      <c r="H986" s="47"/>
      <c r="I986" s="47">
        <f>I985*100/G985-100</f>
        <v>-48.467991797386873</v>
      </c>
      <c r="J986" s="47"/>
      <c r="K986" s="47">
        <f>K985*100/I985-100</f>
        <v>6.8863285553009348</v>
      </c>
      <c r="L986" s="47"/>
      <c r="M986" s="47">
        <f>M985*100/K985-100</f>
        <v>5.5000000000000142</v>
      </c>
      <c r="N986" s="47"/>
      <c r="O986" s="47">
        <f>O985*100/M985-100</f>
        <v>5.5</v>
      </c>
      <c r="P986" s="47"/>
    </row>
    <row r="988" spans="1:16" x14ac:dyDescent="0.25">
      <c r="A988" s="11" t="s">
        <v>19</v>
      </c>
      <c r="B988" s="11"/>
    </row>
    <row r="989" spans="1:16" x14ac:dyDescent="0.25">
      <c r="A989" s="12" t="s">
        <v>22</v>
      </c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</row>
    <row r="990" spans="1:16" x14ac:dyDescent="0.25">
      <c r="A990" s="12" t="s">
        <v>83</v>
      </c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</row>
    <row r="991" spans="1:16" x14ac:dyDescent="0.25">
      <c r="A991" s="12" t="s">
        <v>20</v>
      </c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</row>
    <row r="992" spans="1:16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</row>
    <row r="994" spans="1:16" ht="15.75" x14ac:dyDescent="0.25">
      <c r="A994" s="44" t="s">
        <v>23</v>
      </c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</row>
    <row r="995" spans="1:16" ht="15.75" x14ac:dyDescent="0.25">
      <c r="A995" s="44" t="s">
        <v>0</v>
      </c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</row>
    <row r="997" spans="1:16" x14ac:dyDescent="0.25">
      <c r="A997" s="12" t="s">
        <v>1</v>
      </c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</row>
    <row r="998" spans="1:16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1:16" x14ac:dyDescent="0.25">
      <c r="A999" s="11" t="s">
        <v>2</v>
      </c>
      <c r="B999" s="11"/>
      <c r="C999" s="11"/>
      <c r="D999" s="3"/>
      <c r="E999" s="40" t="s">
        <v>53</v>
      </c>
      <c r="F999" s="40"/>
      <c r="G999" s="40"/>
      <c r="H999" s="40"/>
      <c r="I999" s="40"/>
      <c r="J999" s="40"/>
      <c r="K999" s="40"/>
    </row>
    <row r="1000" spans="1:16" ht="15.75" thickBot="1" x14ac:dyDescent="0.3">
      <c r="A1000" s="11"/>
      <c r="B1000" s="11"/>
      <c r="C1000" s="11"/>
      <c r="D1000" s="3"/>
      <c r="E1000" s="40"/>
      <c r="F1000" s="40"/>
      <c r="G1000" s="40"/>
    </row>
    <row r="1001" spans="1:16" x14ac:dyDescent="0.25">
      <c r="A1001" s="13" t="s">
        <v>4</v>
      </c>
      <c r="B1001" s="13"/>
      <c r="C1001" s="13"/>
      <c r="D1001" s="13"/>
      <c r="G1001" s="41">
        <v>2015</v>
      </c>
      <c r="H1001" s="42"/>
      <c r="I1001" s="42">
        <v>2016</v>
      </c>
      <c r="J1001" s="42"/>
      <c r="K1001" s="42">
        <v>2017</v>
      </c>
      <c r="L1001" s="43"/>
    </row>
    <row r="1002" spans="1:16" ht="15.75" thickBot="1" x14ac:dyDescent="0.3">
      <c r="A1002" s="13"/>
      <c r="B1002" s="13"/>
      <c r="C1002" s="13"/>
      <c r="D1002" s="13"/>
      <c r="G1002" s="39">
        <v>7.2999999999999995E-2</v>
      </c>
      <c r="H1002" s="28"/>
      <c r="I1002" s="28">
        <v>5.5E-2</v>
      </c>
      <c r="J1002" s="28"/>
      <c r="K1002" s="28">
        <v>5.5E-2</v>
      </c>
      <c r="L1002" s="29"/>
    </row>
    <row r="1003" spans="1:16" ht="15.75" thickBot="1" x14ac:dyDescent="0.3">
      <c r="A1003" s="1"/>
      <c r="B1003" s="1"/>
      <c r="C1003" s="1"/>
      <c r="D1003" s="1"/>
      <c r="G1003" s="2"/>
      <c r="H1003" s="1"/>
      <c r="I1003" s="2"/>
      <c r="J1003" s="1"/>
      <c r="K1003" s="2"/>
      <c r="L1003" s="1"/>
    </row>
    <row r="1004" spans="1:16" ht="15.75" thickBot="1" x14ac:dyDescent="0.3">
      <c r="A1004" s="30" t="s">
        <v>21</v>
      </c>
      <c r="B1004" s="31"/>
      <c r="C1004" s="32">
        <v>2011</v>
      </c>
      <c r="D1004" s="32"/>
      <c r="E1004" s="32">
        <v>2012</v>
      </c>
      <c r="F1004" s="32"/>
      <c r="G1004" s="32">
        <v>2013</v>
      </c>
      <c r="H1004" s="32"/>
      <c r="I1004" s="32">
        <v>2014</v>
      </c>
      <c r="J1004" s="32"/>
      <c r="K1004" s="32">
        <v>2015</v>
      </c>
      <c r="L1004" s="32"/>
      <c r="M1004" s="32">
        <v>2016</v>
      </c>
      <c r="N1004" s="32"/>
      <c r="O1004" s="32">
        <v>2017</v>
      </c>
      <c r="P1004" s="32"/>
    </row>
    <row r="1005" spans="1:16" x14ac:dyDescent="0.25">
      <c r="A1005" s="33" t="s">
        <v>5</v>
      </c>
      <c r="B1005" s="34"/>
      <c r="C1005" s="35">
        <v>79.62</v>
      </c>
      <c r="D1005" s="36"/>
      <c r="E1005" s="36">
        <v>97.43</v>
      </c>
      <c r="F1005" s="36"/>
      <c r="G1005" s="36">
        <v>1.1599999999999999</v>
      </c>
      <c r="H1005" s="36"/>
      <c r="I1005" s="36">
        <v>294.08</v>
      </c>
      <c r="J1005" s="36"/>
      <c r="K1005" s="17">
        <f t="shared" ref="K1005:K1016" si="84">I1005*7.3%+I1005</f>
        <v>315.54784000000001</v>
      </c>
      <c r="L1005" s="17"/>
      <c r="M1005" s="17">
        <f t="shared" ref="M1005:M1016" si="85">K1005*5.5%+K1005</f>
        <v>332.90297120000002</v>
      </c>
      <c r="N1005" s="17"/>
      <c r="O1005" s="17">
        <f t="shared" ref="O1005:O1016" si="86">M1005*5.5%+M1005</f>
        <v>351.212634616</v>
      </c>
      <c r="P1005" s="17"/>
    </row>
    <row r="1006" spans="1:16" x14ac:dyDescent="0.25">
      <c r="A1006" s="14" t="s">
        <v>6</v>
      </c>
      <c r="B1006" s="15"/>
      <c r="C1006" s="16">
        <v>131.66</v>
      </c>
      <c r="D1006" s="17"/>
      <c r="E1006" s="17">
        <v>156.27000000000001</v>
      </c>
      <c r="F1006" s="17"/>
      <c r="G1006" s="17">
        <v>76.319999999999993</v>
      </c>
      <c r="H1006" s="17"/>
      <c r="I1006" s="17">
        <v>506.75</v>
      </c>
      <c r="J1006" s="17"/>
      <c r="K1006" s="17">
        <f t="shared" si="84"/>
        <v>543.74275</v>
      </c>
      <c r="L1006" s="17"/>
      <c r="M1006" s="17">
        <f t="shared" si="85"/>
        <v>573.64860124999996</v>
      </c>
      <c r="N1006" s="17"/>
      <c r="O1006" s="17">
        <f t="shared" si="86"/>
        <v>605.19927431874999</v>
      </c>
      <c r="P1006" s="17"/>
    </row>
    <row r="1007" spans="1:16" x14ac:dyDescent="0.25">
      <c r="A1007" s="14" t="s">
        <v>7</v>
      </c>
      <c r="B1007" s="15"/>
      <c r="C1007" s="16">
        <v>306.81</v>
      </c>
      <c r="D1007" s="17"/>
      <c r="E1007" s="17">
        <v>101.27</v>
      </c>
      <c r="F1007" s="17"/>
      <c r="G1007" s="17">
        <v>25.54</v>
      </c>
      <c r="H1007" s="17"/>
      <c r="I1007" s="17">
        <v>344.57</v>
      </c>
      <c r="J1007" s="17"/>
      <c r="K1007" s="17">
        <f t="shared" si="84"/>
        <v>369.72361000000001</v>
      </c>
      <c r="L1007" s="17"/>
      <c r="M1007" s="17">
        <f t="shared" si="85"/>
        <v>390.05840855000002</v>
      </c>
      <c r="N1007" s="17"/>
      <c r="O1007" s="17">
        <f t="shared" si="86"/>
        <v>411.51162102025</v>
      </c>
      <c r="P1007" s="17"/>
    </row>
    <row r="1008" spans="1:16" x14ac:dyDescent="0.25">
      <c r="A1008" s="14" t="s">
        <v>8</v>
      </c>
      <c r="B1008" s="15"/>
      <c r="C1008" s="16">
        <v>398.19</v>
      </c>
      <c r="D1008" s="17"/>
      <c r="E1008" s="17">
        <v>73.87</v>
      </c>
      <c r="F1008" s="17"/>
      <c r="G1008" s="17">
        <v>215.39</v>
      </c>
      <c r="H1008" s="17"/>
      <c r="I1008" s="17">
        <v>1066.47</v>
      </c>
      <c r="J1008" s="17"/>
      <c r="K1008" s="17">
        <f t="shared" si="84"/>
        <v>1144.32231</v>
      </c>
      <c r="L1008" s="17"/>
      <c r="M1008" s="17">
        <f t="shared" si="85"/>
        <v>1207.2600370499999</v>
      </c>
      <c r="N1008" s="17"/>
      <c r="O1008" s="17">
        <f t="shared" si="86"/>
        <v>1273.6593390877499</v>
      </c>
      <c r="P1008" s="17"/>
    </row>
    <row r="1009" spans="1:18" x14ac:dyDescent="0.25">
      <c r="A1009" s="14" t="s">
        <v>9</v>
      </c>
      <c r="B1009" s="15"/>
      <c r="C1009" s="16">
        <v>116.91</v>
      </c>
      <c r="D1009" s="17"/>
      <c r="E1009" s="17">
        <v>70.34</v>
      </c>
      <c r="F1009" s="17"/>
      <c r="G1009" s="17">
        <v>277.2</v>
      </c>
      <c r="H1009" s="17"/>
      <c r="I1009" s="17">
        <v>1161.3699999999999</v>
      </c>
      <c r="J1009" s="17"/>
      <c r="K1009" s="17">
        <f>I1009*7.3%+I1009+25.28</f>
        <v>1271.4300099999998</v>
      </c>
      <c r="L1009" s="17"/>
      <c r="M1009" s="17">
        <f t="shared" si="85"/>
        <v>1341.3586605499997</v>
      </c>
      <c r="N1009" s="17"/>
      <c r="O1009" s="17">
        <f t="shared" si="86"/>
        <v>1415.1333868802496</v>
      </c>
      <c r="P1009" s="17"/>
    </row>
    <row r="1010" spans="1:18" x14ac:dyDescent="0.25">
      <c r="A1010" s="14" t="s">
        <v>10</v>
      </c>
      <c r="B1010" s="15"/>
      <c r="C1010" s="16">
        <v>799.24</v>
      </c>
      <c r="D1010" s="17"/>
      <c r="E1010" s="17">
        <v>71.010000000000005</v>
      </c>
      <c r="F1010" s="17"/>
      <c r="G1010" s="17">
        <v>236.28</v>
      </c>
      <c r="H1010" s="17"/>
      <c r="I1010" s="17">
        <v>350.04</v>
      </c>
      <c r="J1010" s="17"/>
      <c r="K1010" s="17">
        <f t="shared" si="84"/>
        <v>375.59292000000005</v>
      </c>
      <c r="L1010" s="17"/>
      <c r="M1010" s="17">
        <f t="shared" si="85"/>
        <v>396.25053060000005</v>
      </c>
      <c r="N1010" s="17"/>
      <c r="O1010" s="17">
        <f t="shared" si="86"/>
        <v>418.04430978300007</v>
      </c>
      <c r="P1010" s="17"/>
    </row>
    <row r="1011" spans="1:18" x14ac:dyDescent="0.25">
      <c r="A1011" s="14" t="s">
        <v>11</v>
      </c>
      <c r="B1011" s="15"/>
      <c r="C1011" s="16">
        <v>976.53</v>
      </c>
      <c r="D1011" s="17"/>
      <c r="E1011" s="17">
        <v>146.96</v>
      </c>
      <c r="F1011" s="17"/>
      <c r="G1011" s="17">
        <v>1495.01</v>
      </c>
      <c r="H1011" s="17"/>
      <c r="I1011" s="17">
        <v>392.96</v>
      </c>
      <c r="J1011" s="17"/>
      <c r="K1011" s="17">
        <f t="shared" si="84"/>
        <v>421.64607999999998</v>
      </c>
      <c r="L1011" s="17"/>
      <c r="M1011" s="17">
        <f t="shared" si="85"/>
        <v>444.83661439999997</v>
      </c>
      <c r="N1011" s="17"/>
      <c r="O1011" s="17">
        <f t="shared" si="86"/>
        <v>469.30262819199999</v>
      </c>
      <c r="P1011" s="17"/>
    </row>
    <row r="1012" spans="1:18" x14ac:dyDescent="0.25">
      <c r="A1012" s="14" t="s">
        <v>12</v>
      </c>
      <c r="B1012" s="15"/>
      <c r="C1012" s="16">
        <v>750.51</v>
      </c>
      <c r="D1012" s="17"/>
      <c r="E1012" s="17">
        <v>163.87</v>
      </c>
      <c r="F1012" s="17"/>
      <c r="G1012" s="17">
        <v>478.26</v>
      </c>
      <c r="H1012" s="17"/>
      <c r="I1012" s="17">
        <v>532.5</v>
      </c>
      <c r="J1012" s="17"/>
      <c r="K1012" s="17">
        <f t="shared" si="84"/>
        <v>571.37249999999995</v>
      </c>
      <c r="L1012" s="17"/>
      <c r="M1012" s="17">
        <f t="shared" si="85"/>
        <v>602.79798749999998</v>
      </c>
      <c r="N1012" s="17"/>
      <c r="O1012" s="17">
        <f t="shared" si="86"/>
        <v>635.95187681250002</v>
      </c>
      <c r="P1012" s="17"/>
    </row>
    <row r="1013" spans="1:18" x14ac:dyDescent="0.25">
      <c r="A1013" s="14" t="s">
        <v>13</v>
      </c>
      <c r="B1013" s="15"/>
      <c r="C1013" s="16">
        <v>354.8</v>
      </c>
      <c r="D1013" s="17"/>
      <c r="E1013" s="17">
        <v>205.75</v>
      </c>
      <c r="F1013" s="17"/>
      <c r="G1013" s="17">
        <v>534.20000000000005</v>
      </c>
      <c r="H1013" s="17"/>
      <c r="I1013" s="17">
        <v>288.5</v>
      </c>
      <c r="J1013" s="17"/>
      <c r="K1013" s="17">
        <f t="shared" si="84"/>
        <v>309.56049999999999</v>
      </c>
      <c r="L1013" s="17"/>
      <c r="M1013" s="17">
        <f t="shared" si="85"/>
        <v>326.58632749999998</v>
      </c>
      <c r="N1013" s="17"/>
      <c r="O1013" s="17">
        <f t="shared" si="86"/>
        <v>344.54857551249995</v>
      </c>
      <c r="P1013" s="17"/>
    </row>
    <row r="1014" spans="1:18" x14ac:dyDescent="0.25">
      <c r="A1014" s="14" t="s">
        <v>14</v>
      </c>
      <c r="B1014" s="15"/>
      <c r="C1014" s="16">
        <v>63.13</v>
      </c>
      <c r="D1014" s="17"/>
      <c r="E1014" s="17">
        <v>122.11</v>
      </c>
      <c r="F1014" s="17"/>
      <c r="G1014" s="17">
        <v>54.38</v>
      </c>
      <c r="H1014" s="17"/>
      <c r="I1014" s="17">
        <f>SUM(C1014+E1014+G1014)/3</f>
        <v>79.873333333333335</v>
      </c>
      <c r="J1014" s="17"/>
      <c r="K1014" s="17">
        <f t="shared" si="84"/>
        <v>85.704086666666669</v>
      </c>
      <c r="L1014" s="17"/>
      <c r="M1014" s="17">
        <f t="shared" si="85"/>
        <v>90.417811433333341</v>
      </c>
      <c r="N1014" s="17"/>
      <c r="O1014" s="17">
        <f t="shared" si="86"/>
        <v>95.39079106216667</v>
      </c>
      <c r="P1014" s="17"/>
    </row>
    <row r="1015" spans="1:18" x14ac:dyDescent="0.25">
      <c r="A1015" s="14" t="s">
        <v>15</v>
      </c>
      <c r="B1015" s="15"/>
      <c r="C1015" s="16">
        <v>0</v>
      </c>
      <c r="D1015" s="17"/>
      <c r="E1015" s="17">
        <v>76.08</v>
      </c>
      <c r="F1015" s="17"/>
      <c r="G1015" s="17">
        <v>47.2</v>
      </c>
      <c r="H1015" s="17"/>
      <c r="I1015" s="17">
        <f>SUM(C1015+E1015+G1015)/3</f>
        <v>41.093333333333334</v>
      </c>
      <c r="J1015" s="17"/>
      <c r="K1015" s="17">
        <f t="shared" si="84"/>
        <v>44.093146666666669</v>
      </c>
      <c r="L1015" s="17"/>
      <c r="M1015" s="17">
        <f t="shared" si="85"/>
        <v>46.518269733333334</v>
      </c>
      <c r="N1015" s="17"/>
      <c r="O1015" s="17">
        <f t="shared" si="86"/>
        <v>49.076774568666664</v>
      </c>
      <c r="P1015" s="17"/>
    </row>
    <row r="1016" spans="1:18" ht="15.75" thickBot="1" x14ac:dyDescent="0.3">
      <c r="A1016" s="18" t="s">
        <v>16</v>
      </c>
      <c r="B1016" s="19"/>
      <c r="C1016" s="20">
        <v>106.21</v>
      </c>
      <c r="D1016" s="21"/>
      <c r="E1016" s="21">
        <v>9.3000000000000007</v>
      </c>
      <c r="F1016" s="21"/>
      <c r="G1016" s="21">
        <v>16.649999999999999</v>
      </c>
      <c r="H1016" s="21"/>
      <c r="I1016" s="17">
        <f>SUM(C1016+E1016+G1016)/3</f>
        <v>44.053333333333335</v>
      </c>
      <c r="J1016" s="17"/>
      <c r="K1016" s="17">
        <f t="shared" si="84"/>
        <v>47.269226666666668</v>
      </c>
      <c r="L1016" s="17"/>
      <c r="M1016" s="17">
        <f t="shared" si="85"/>
        <v>49.869034133333336</v>
      </c>
      <c r="N1016" s="17"/>
      <c r="O1016" s="17">
        <f t="shared" si="86"/>
        <v>52.61183101066667</v>
      </c>
      <c r="P1016" s="17"/>
      <c r="R1016" s="7"/>
    </row>
    <row r="1017" spans="1:18" ht="15.75" thickBot="1" x14ac:dyDescent="0.3">
      <c r="A1017" s="22" t="s">
        <v>17</v>
      </c>
      <c r="B1017" s="23"/>
      <c r="C1017" s="24">
        <f>SUM(C1005:D1016)</f>
        <v>4083.6100000000006</v>
      </c>
      <c r="D1017" s="25"/>
      <c r="E1017" s="25">
        <f>SUM(E1005:F1016)</f>
        <v>1294.2599999999998</v>
      </c>
      <c r="F1017" s="25"/>
      <c r="G1017" s="25">
        <f>SUM(G1005:H1016)</f>
        <v>3457.5899999999997</v>
      </c>
      <c r="H1017" s="25"/>
      <c r="I1017" s="25">
        <f>SUM(I1005:J1016)</f>
        <v>5102.2599999999993</v>
      </c>
      <c r="J1017" s="25"/>
      <c r="K1017" s="25">
        <f>SUM(K1005:L1016)</f>
        <v>5500.0049799999997</v>
      </c>
      <c r="L1017" s="25"/>
      <c r="M1017" s="25">
        <f>SUM(M1005:N1016)</f>
        <v>5802.5052538999998</v>
      </c>
      <c r="N1017" s="25"/>
      <c r="O1017" s="25">
        <f>SUM(O1005:P1016)</f>
        <v>6121.643042864499</v>
      </c>
      <c r="P1017" s="27"/>
    </row>
    <row r="1018" spans="1:18" ht="15.75" thickBot="1" x14ac:dyDescent="0.3">
      <c r="A1018" s="48" t="s">
        <v>18</v>
      </c>
      <c r="B1018" s="49"/>
      <c r="C1018" s="50"/>
      <c r="D1018" s="51"/>
      <c r="E1018" s="47">
        <f>E1017*100/C1017-100</f>
        <v>-68.305984165970813</v>
      </c>
      <c r="F1018" s="47"/>
      <c r="G1018" s="47">
        <f>G1017*100/E1017-100</f>
        <v>167.14802280840019</v>
      </c>
      <c r="H1018" s="47"/>
      <c r="I1018" s="47">
        <f>I1017*100/G1017-100</f>
        <v>47.566946919675274</v>
      </c>
      <c r="J1018" s="47"/>
      <c r="K1018" s="47">
        <f>K1017*100/I1017-100</f>
        <v>7.7954667147499492</v>
      </c>
      <c r="L1018" s="47"/>
      <c r="M1018" s="47">
        <f>M1017*100/K1017-100</f>
        <v>5.5</v>
      </c>
      <c r="N1018" s="47"/>
      <c r="O1018" s="47">
        <f>O1017*100/M1017-100</f>
        <v>5.4999999999999858</v>
      </c>
      <c r="P1018" s="47"/>
    </row>
    <row r="1020" spans="1:18" x14ac:dyDescent="0.25">
      <c r="A1020" s="11" t="s">
        <v>19</v>
      </c>
      <c r="B1020" s="11"/>
    </row>
    <row r="1021" spans="1:18" x14ac:dyDescent="0.25">
      <c r="A1021" s="12" t="s">
        <v>22</v>
      </c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</row>
    <row r="1022" spans="1:18" x14ac:dyDescent="0.25">
      <c r="A1022" s="12" t="s">
        <v>27</v>
      </c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</row>
    <row r="1023" spans="1:18" x14ac:dyDescent="0.25">
      <c r="A1023" s="12" t="s">
        <v>20</v>
      </c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</row>
    <row r="1024" spans="1:18" x14ac:dyDescent="0.25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</row>
    <row r="1026" spans="1:16" ht="15.75" x14ac:dyDescent="0.25">
      <c r="A1026" s="44" t="s">
        <v>23</v>
      </c>
      <c r="B1026" s="44"/>
      <c r="C1026" s="44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</row>
    <row r="1027" spans="1:16" ht="15.75" x14ac:dyDescent="0.25">
      <c r="A1027" s="44" t="s">
        <v>0</v>
      </c>
      <c r="B1027" s="44"/>
      <c r="C1027" s="44"/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</row>
    <row r="1029" spans="1:16" x14ac:dyDescent="0.25">
      <c r="A1029" s="12" t="s">
        <v>1</v>
      </c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</row>
    <row r="1030" spans="1:16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1:16" x14ac:dyDescent="0.25">
      <c r="A1031" s="11" t="s">
        <v>2</v>
      </c>
      <c r="B1031" s="11"/>
      <c r="C1031" s="11"/>
      <c r="D1031" s="3"/>
      <c r="E1031" s="40" t="s">
        <v>54</v>
      </c>
      <c r="F1031" s="40"/>
      <c r="G1031" s="40"/>
      <c r="H1031" s="40"/>
      <c r="I1031" s="40"/>
      <c r="J1031" s="40"/>
      <c r="K1031" s="40"/>
    </row>
    <row r="1032" spans="1:16" ht="15.75" thickBot="1" x14ac:dyDescent="0.3">
      <c r="A1032" s="11"/>
      <c r="B1032" s="11"/>
      <c r="C1032" s="11"/>
      <c r="D1032" s="3"/>
      <c r="E1032" s="40"/>
      <c r="F1032" s="40"/>
      <c r="G1032" s="40"/>
    </row>
    <row r="1033" spans="1:16" x14ac:dyDescent="0.25">
      <c r="A1033" s="13" t="s">
        <v>4</v>
      </c>
      <c r="B1033" s="13"/>
      <c r="C1033" s="13"/>
      <c r="D1033" s="13"/>
      <c r="G1033" s="41">
        <v>2015</v>
      </c>
      <c r="H1033" s="42"/>
      <c r="I1033" s="42">
        <v>2016</v>
      </c>
      <c r="J1033" s="42"/>
      <c r="K1033" s="42">
        <v>2017</v>
      </c>
      <c r="L1033" s="43"/>
    </row>
    <row r="1034" spans="1:16" ht="15.75" thickBot="1" x14ac:dyDescent="0.3">
      <c r="A1034" s="13"/>
      <c r="B1034" s="13"/>
      <c r="C1034" s="13"/>
      <c r="D1034" s="13"/>
      <c r="G1034" s="39">
        <v>7.2999999999999995E-2</v>
      </c>
      <c r="H1034" s="28"/>
      <c r="I1034" s="28">
        <v>5.5E-2</v>
      </c>
      <c r="J1034" s="28"/>
      <c r="K1034" s="28">
        <v>5.5E-2</v>
      </c>
      <c r="L1034" s="29"/>
    </row>
    <row r="1035" spans="1:16" ht="15.75" thickBot="1" x14ac:dyDescent="0.3">
      <c r="A1035" s="1"/>
      <c r="B1035" s="1"/>
      <c r="C1035" s="1"/>
      <c r="D1035" s="1"/>
      <c r="G1035" s="2"/>
      <c r="H1035" s="1"/>
      <c r="I1035" s="2"/>
      <c r="J1035" s="1"/>
      <c r="K1035" s="2"/>
      <c r="L1035" s="1"/>
    </row>
    <row r="1036" spans="1:16" ht="15.75" thickBot="1" x14ac:dyDescent="0.3">
      <c r="A1036" s="30" t="s">
        <v>21</v>
      </c>
      <c r="B1036" s="31"/>
      <c r="C1036" s="32">
        <v>2011</v>
      </c>
      <c r="D1036" s="32"/>
      <c r="E1036" s="32">
        <v>2012</v>
      </c>
      <c r="F1036" s="32"/>
      <c r="G1036" s="32">
        <v>2013</v>
      </c>
      <c r="H1036" s="32"/>
      <c r="I1036" s="32">
        <v>2014</v>
      </c>
      <c r="J1036" s="32"/>
      <c r="K1036" s="32">
        <v>2015</v>
      </c>
      <c r="L1036" s="32"/>
      <c r="M1036" s="32">
        <v>2016</v>
      </c>
      <c r="N1036" s="32"/>
      <c r="O1036" s="32">
        <v>2017</v>
      </c>
      <c r="P1036" s="32"/>
    </row>
    <row r="1037" spans="1:16" x14ac:dyDescent="0.25">
      <c r="A1037" s="33" t="s">
        <v>5</v>
      </c>
      <c r="B1037" s="34"/>
      <c r="C1037" s="35">
        <v>51.26</v>
      </c>
      <c r="D1037" s="36"/>
      <c r="E1037" s="36">
        <v>756.32</v>
      </c>
      <c r="F1037" s="36"/>
      <c r="G1037" s="36">
        <v>195.92</v>
      </c>
      <c r="H1037" s="36"/>
      <c r="I1037" s="36">
        <v>499.13</v>
      </c>
      <c r="J1037" s="36"/>
      <c r="K1037" s="17">
        <f t="shared" ref="K1037:K1048" si="87">I1037*7.3%+I1037</f>
        <v>535.56649000000004</v>
      </c>
      <c r="L1037" s="17"/>
      <c r="M1037" s="17">
        <f t="shared" ref="M1037:M1048" si="88">K1037*5.5%+K1037</f>
        <v>565.02264695000008</v>
      </c>
      <c r="N1037" s="17"/>
      <c r="O1037" s="17">
        <f t="shared" ref="O1037:O1048" si="89">M1037*5.5%+M1037</f>
        <v>596.09889253225003</v>
      </c>
      <c r="P1037" s="17"/>
    </row>
    <row r="1038" spans="1:16" x14ac:dyDescent="0.25">
      <c r="A1038" s="14" t="s">
        <v>6</v>
      </c>
      <c r="B1038" s="15"/>
      <c r="C1038" s="16">
        <v>0</v>
      </c>
      <c r="D1038" s="17"/>
      <c r="E1038" s="17">
        <v>268.04000000000002</v>
      </c>
      <c r="F1038" s="17"/>
      <c r="G1038" s="17">
        <v>108042.44</v>
      </c>
      <c r="H1038" s="17"/>
      <c r="I1038" s="17">
        <v>821.73</v>
      </c>
      <c r="J1038" s="17"/>
      <c r="K1038" s="17">
        <f t="shared" si="87"/>
        <v>881.71629000000007</v>
      </c>
      <c r="L1038" s="17"/>
      <c r="M1038" s="17">
        <f t="shared" si="88"/>
        <v>930.21068595000008</v>
      </c>
      <c r="N1038" s="17"/>
      <c r="O1038" s="17">
        <f t="shared" si="89"/>
        <v>981.37227367725006</v>
      </c>
      <c r="P1038" s="17"/>
    </row>
    <row r="1039" spans="1:16" x14ac:dyDescent="0.25">
      <c r="A1039" s="14" t="s">
        <v>7</v>
      </c>
      <c r="B1039" s="15"/>
      <c r="C1039" s="16">
        <v>480</v>
      </c>
      <c r="D1039" s="17"/>
      <c r="E1039" s="17">
        <v>615.71</v>
      </c>
      <c r="F1039" s="17"/>
      <c r="G1039" s="17">
        <v>6490.77</v>
      </c>
      <c r="H1039" s="17"/>
      <c r="I1039" s="17">
        <v>1136.5899999999999</v>
      </c>
      <c r="J1039" s="17"/>
      <c r="K1039" s="17">
        <f t="shared" si="87"/>
        <v>1219.56107</v>
      </c>
      <c r="L1039" s="17"/>
      <c r="M1039" s="17">
        <f t="shared" si="88"/>
        <v>1286.63692885</v>
      </c>
      <c r="N1039" s="17"/>
      <c r="O1039" s="17">
        <f t="shared" si="89"/>
        <v>1357.40195993675</v>
      </c>
      <c r="P1039" s="17"/>
    </row>
    <row r="1040" spans="1:16" x14ac:dyDescent="0.25">
      <c r="A1040" s="14" t="s">
        <v>8</v>
      </c>
      <c r="B1040" s="15"/>
      <c r="C1040" s="16">
        <v>105</v>
      </c>
      <c r="D1040" s="17"/>
      <c r="E1040" s="17">
        <v>256.37</v>
      </c>
      <c r="F1040" s="17"/>
      <c r="G1040" s="17">
        <v>855.15</v>
      </c>
      <c r="H1040" s="17"/>
      <c r="I1040" s="17">
        <v>636.41999999999996</v>
      </c>
      <c r="J1040" s="17"/>
      <c r="K1040" s="17">
        <f t="shared" si="87"/>
        <v>682.87865999999997</v>
      </c>
      <c r="L1040" s="17"/>
      <c r="M1040" s="17">
        <f t="shared" si="88"/>
        <v>720.43698629999994</v>
      </c>
      <c r="N1040" s="17"/>
      <c r="O1040" s="17">
        <f t="shared" si="89"/>
        <v>760.06102054649989</v>
      </c>
      <c r="P1040" s="17"/>
    </row>
    <row r="1041" spans="1:18" x14ac:dyDescent="0.25">
      <c r="A1041" s="14" t="s">
        <v>9</v>
      </c>
      <c r="B1041" s="15"/>
      <c r="C1041" s="16">
        <v>1088.9100000000001</v>
      </c>
      <c r="D1041" s="17"/>
      <c r="E1041" s="17">
        <v>1359.19</v>
      </c>
      <c r="F1041" s="17"/>
      <c r="G1041" s="17">
        <v>3000.65</v>
      </c>
      <c r="H1041" s="17"/>
      <c r="I1041" s="17">
        <v>1377.29</v>
      </c>
      <c r="J1041" s="17"/>
      <c r="K1041" s="17">
        <f t="shared" si="87"/>
        <v>1477.8321699999999</v>
      </c>
      <c r="L1041" s="17"/>
      <c r="M1041" s="17">
        <f t="shared" si="88"/>
        <v>1559.1129393499998</v>
      </c>
      <c r="N1041" s="17"/>
      <c r="O1041" s="17">
        <f t="shared" si="89"/>
        <v>1644.8641510142497</v>
      </c>
      <c r="P1041" s="17"/>
    </row>
    <row r="1042" spans="1:18" x14ac:dyDescent="0.25">
      <c r="A1042" s="14" t="s">
        <v>10</v>
      </c>
      <c r="B1042" s="15"/>
      <c r="C1042" s="16">
        <v>0</v>
      </c>
      <c r="D1042" s="17"/>
      <c r="E1042" s="17">
        <v>1297.83</v>
      </c>
      <c r="F1042" s="17"/>
      <c r="G1042" s="17">
        <v>2369.4499999999998</v>
      </c>
      <c r="H1042" s="17"/>
      <c r="I1042" s="17">
        <v>4278.5600000000004</v>
      </c>
      <c r="J1042" s="17"/>
      <c r="K1042" s="17">
        <f>I1042*7.3%+I1042+274.92</f>
        <v>4865.8148800000008</v>
      </c>
      <c r="L1042" s="17"/>
      <c r="M1042" s="17">
        <f t="shared" si="88"/>
        <v>5133.4346984000013</v>
      </c>
      <c r="N1042" s="17"/>
      <c r="O1042" s="17">
        <f t="shared" si="89"/>
        <v>5415.7736068120012</v>
      </c>
      <c r="P1042" s="17"/>
    </row>
    <row r="1043" spans="1:18" x14ac:dyDescent="0.25">
      <c r="A1043" s="14" t="s">
        <v>11</v>
      </c>
      <c r="B1043" s="15"/>
      <c r="C1043" s="16">
        <v>312.83999999999997</v>
      </c>
      <c r="D1043" s="17"/>
      <c r="E1043" s="17">
        <v>1205.4100000000001</v>
      </c>
      <c r="F1043" s="17"/>
      <c r="G1043" s="17">
        <v>1093.1500000000001</v>
      </c>
      <c r="H1043" s="17"/>
      <c r="I1043" s="17">
        <v>1065.42</v>
      </c>
      <c r="J1043" s="17"/>
      <c r="K1043" s="17">
        <f t="shared" si="87"/>
        <v>1143.1956600000001</v>
      </c>
      <c r="L1043" s="17"/>
      <c r="M1043" s="17">
        <f t="shared" si="88"/>
        <v>1206.0714213000001</v>
      </c>
      <c r="N1043" s="17"/>
      <c r="O1043" s="17">
        <f t="shared" si="89"/>
        <v>1272.4053494715001</v>
      </c>
      <c r="P1043" s="17"/>
    </row>
    <row r="1044" spans="1:18" x14ac:dyDescent="0.25">
      <c r="A1044" s="14" t="s">
        <v>12</v>
      </c>
      <c r="B1044" s="15"/>
      <c r="C1044" s="16">
        <v>1390.81</v>
      </c>
      <c r="D1044" s="17"/>
      <c r="E1044" s="17">
        <v>3655.79</v>
      </c>
      <c r="F1044" s="17"/>
      <c r="G1044" s="17">
        <v>1228</v>
      </c>
      <c r="H1044" s="17"/>
      <c r="I1044" s="17">
        <v>0</v>
      </c>
      <c r="J1044" s="17"/>
      <c r="K1044" s="17">
        <f t="shared" si="87"/>
        <v>0</v>
      </c>
      <c r="L1044" s="17"/>
      <c r="M1044" s="17">
        <f t="shared" si="88"/>
        <v>0</v>
      </c>
      <c r="N1044" s="17"/>
      <c r="O1044" s="17">
        <f t="shared" si="89"/>
        <v>0</v>
      </c>
      <c r="P1044" s="17"/>
    </row>
    <row r="1045" spans="1:18" x14ac:dyDescent="0.25">
      <c r="A1045" s="14" t="s">
        <v>13</v>
      </c>
      <c r="B1045" s="15"/>
      <c r="C1045" s="16">
        <v>150.9</v>
      </c>
      <c r="D1045" s="17"/>
      <c r="E1045" s="17">
        <v>3651.35</v>
      </c>
      <c r="F1045" s="17"/>
      <c r="G1045" s="17">
        <v>1993.94</v>
      </c>
      <c r="H1045" s="17"/>
      <c r="I1045" s="17">
        <v>107.02</v>
      </c>
      <c r="J1045" s="17"/>
      <c r="K1045" s="17">
        <f t="shared" si="87"/>
        <v>114.83246</v>
      </c>
      <c r="L1045" s="17"/>
      <c r="M1045" s="17">
        <f t="shared" si="88"/>
        <v>121.1482453</v>
      </c>
      <c r="N1045" s="17"/>
      <c r="O1045" s="17">
        <f t="shared" si="89"/>
        <v>127.8113987915</v>
      </c>
      <c r="P1045" s="17"/>
    </row>
    <row r="1046" spans="1:18" x14ac:dyDescent="0.25">
      <c r="A1046" s="14" t="s">
        <v>14</v>
      </c>
      <c r="B1046" s="15"/>
      <c r="C1046" s="16">
        <v>1981.1</v>
      </c>
      <c r="D1046" s="17"/>
      <c r="E1046" s="17">
        <v>725.42</v>
      </c>
      <c r="F1046" s="17"/>
      <c r="G1046" s="17">
        <v>2226.83</v>
      </c>
      <c r="H1046" s="17"/>
      <c r="I1046" s="17">
        <f>SUM(C1046+E1046+G1046)/3</f>
        <v>1644.45</v>
      </c>
      <c r="J1046" s="17"/>
      <c r="K1046" s="17">
        <f t="shared" si="87"/>
        <v>1764.49485</v>
      </c>
      <c r="L1046" s="17"/>
      <c r="M1046" s="17">
        <f t="shared" si="88"/>
        <v>1861.54206675</v>
      </c>
      <c r="N1046" s="17"/>
      <c r="O1046" s="17">
        <f t="shared" si="89"/>
        <v>1963.92688042125</v>
      </c>
      <c r="P1046" s="17"/>
    </row>
    <row r="1047" spans="1:18" x14ac:dyDescent="0.25">
      <c r="A1047" s="14" t="s">
        <v>15</v>
      </c>
      <c r="B1047" s="15"/>
      <c r="C1047" s="16">
        <v>567.20000000000005</v>
      </c>
      <c r="D1047" s="17"/>
      <c r="E1047" s="17">
        <v>632.67999999999995</v>
      </c>
      <c r="F1047" s="17"/>
      <c r="G1047" s="17">
        <v>4487.01</v>
      </c>
      <c r="H1047" s="17"/>
      <c r="I1047" s="17">
        <f>SUM(C1047+E1047+G1047)/3</f>
        <v>1895.63</v>
      </c>
      <c r="J1047" s="17"/>
      <c r="K1047" s="17">
        <f t="shared" si="87"/>
        <v>2034.0109900000002</v>
      </c>
      <c r="L1047" s="17"/>
      <c r="M1047" s="17">
        <f t="shared" si="88"/>
        <v>2145.8815944500002</v>
      </c>
      <c r="N1047" s="17"/>
      <c r="O1047" s="17">
        <f t="shared" si="89"/>
        <v>2263.9050821447504</v>
      </c>
      <c r="P1047" s="17"/>
    </row>
    <row r="1048" spans="1:18" ht="15.75" thickBot="1" x14ac:dyDescent="0.3">
      <c r="A1048" s="18" t="s">
        <v>16</v>
      </c>
      <c r="B1048" s="19"/>
      <c r="C1048" s="20">
        <v>436.77</v>
      </c>
      <c r="D1048" s="21"/>
      <c r="E1048" s="21">
        <v>3294.66</v>
      </c>
      <c r="F1048" s="21"/>
      <c r="G1048" s="21">
        <v>5439.4</v>
      </c>
      <c r="H1048" s="21"/>
      <c r="I1048" s="17">
        <f>SUM(C1048+E1048+G1048)/3</f>
        <v>3056.9433333333332</v>
      </c>
      <c r="J1048" s="17"/>
      <c r="K1048" s="17">
        <f t="shared" si="87"/>
        <v>3280.1001966666663</v>
      </c>
      <c r="L1048" s="17"/>
      <c r="M1048" s="17">
        <f t="shared" si="88"/>
        <v>3460.505707483333</v>
      </c>
      <c r="N1048" s="17"/>
      <c r="O1048" s="17">
        <f t="shared" si="89"/>
        <v>3650.8335213949163</v>
      </c>
      <c r="P1048" s="17"/>
    </row>
    <row r="1049" spans="1:18" ht="15.75" thickBot="1" x14ac:dyDescent="0.3">
      <c r="A1049" s="22" t="s">
        <v>17</v>
      </c>
      <c r="B1049" s="23"/>
      <c r="C1049" s="24">
        <f>SUM(C1037:D1048)</f>
        <v>6564.7899999999991</v>
      </c>
      <c r="D1049" s="25"/>
      <c r="E1049" s="25">
        <f>SUM(E1037:F1048)</f>
        <v>17718.77</v>
      </c>
      <c r="F1049" s="25"/>
      <c r="G1049" s="25">
        <f>SUM(G1037:H1048)</f>
        <v>137422.71</v>
      </c>
      <c r="H1049" s="25"/>
      <c r="I1049" s="25">
        <f>SUM(I1037:J1048)</f>
        <v>16519.183333333334</v>
      </c>
      <c r="J1049" s="25"/>
      <c r="K1049" s="25">
        <f>SUM(K1037:L1048)</f>
        <v>18000.003716666666</v>
      </c>
      <c r="L1049" s="25"/>
      <c r="M1049" s="25">
        <f>SUM(M1037:N1048)</f>
        <v>18990.003921083335</v>
      </c>
      <c r="N1049" s="25"/>
      <c r="O1049" s="25">
        <f>SUM(O1037:P1048)</f>
        <v>20034.454136742919</v>
      </c>
      <c r="P1049" s="27"/>
    </row>
    <row r="1050" spans="1:18" ht="15.75" thickBot="1" x14ac:dyDescent="0.3">
      <c r="A1050" s="48" t="s">
        <v>18</v>
      </c>
      <c r="B1050" s="49"/>
      <c r="C1050" s="50"/>
      <c r="D1050" s="51"/>
      <c r="E1050" s="47">
        <f>E1049*100/C1049-100</f>
        <v>169.90612037856511</v>
      </c>
      <c r="F1050" s="47"/>
      <c r="G1050" s="47">
        <f>G1049*100/E1049-100</f>
        <v>675.5770293310427</v>
      </c>
      <c r="H1050" s="47"/>
      <c r="I1050" s="47">
        <f>I1049*100/G1049-100</f>
        <v>-87.979291535341332</v>
      </c>
      <c r="J1050" s="47"/>
      <c r="K1050" s="47">
        <f>K1049*100/I1049-100</f>
        <v>8.9642469210039479</v>
      </c>
      <c r="L1050" s="47"/>
      <c r="M1050" s="47">
        <f>M1049*100/K1049-100</f>
        <v>5.5000000000000142</v>
      </c>
      <c r="N1050" s="47"/>
      <c r="O1050" s="47">
        <f>O1049*100/M1049-100</f>
        <v>5.5</v>
      </c>
      <c r="P1050" s="47"/>
      <c r="R1050" s="7"/>
    </row>
    <row r="1052" spans="1:18" x14ac:dyDescent="0.25">
      <c r="A1052" s="11" t="s">
        <v>19</v>
      </c>
      <c r="B1052" s="11"/>
    </row>
    <row r="1053" spans="1:18" x14ac:dyDescent="0.25">
      <c r="A1053" s="12" t="s">
        <v>22</v>
      </c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</row>
    <row r="1054" spans="1:18" x14ac:dyDescent="0.25">
      <c r="A1054" s="12" t="s">
        <v>83</v>
      </c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</row>
    <row r="1055" spans="1:18" x14ac:dyDescent="0.25">
      <c r="A1055" s="12" t="s">
        <v>20</v>
      </c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  <c r="P1055" s="12"/>
    </row>
    <row r="1056" spans="1:18" x14ac:dyDescent="0.25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</row>
    <row r="1058" spans="1:16" ht="15.75" x14ac:dyDescent="0.25">
      <c r="A1058" s="44" t="s">
        <v>23</v>
      </c>
      <c r="B1058" s="44"/>
      <c r="C1058" s="44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</row>
    <row r="1059" spans="1:16" ht="15.75" x14ac:dyDescent="0.25">
      <c r="A1059" s="44" t="s">
        <v>0</v>
      </c>
      <c r="B1059" s="44"/>
      <c r="C1059" s="44"/>
      <c r="D1059" s="44"/>
      <c r="E1059" s="44"/>
      <c r="F1059" s="44"/>
      <c r="G1059" s="44"/>
      <c r="H1059" s="44"/>
      <c r="I1059" s="44"/>
      <c r="J1059" s="44"/>
      <c r="K1059" s="44"/>
      <c r="L1059" s="44"/>
      <c r="M1059" s="44"/>
      <c r="N1059" s="44"/>
      <c r="O1059" s="44"/>
      <c r="P1059" s="44"/>
    </row>
    <row r="1061" spans="1:16" x14ac:dyDescent="0.25">
      <c r="A1061" s="12" t="s">
        <v>1</v>
      </c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</row>
    <row r="1062" spans="1:16" x14ac:dyDescent="0.25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1:16" x14ac:dyDescent="0.25">
      <c r="A1063" s="11" t="s">
        <v>2</v>
      </c>
      <c r="B1063" s="11"/>
      <c r="C1063" s="11"/>
      <c r="D1063" s="3"/>
      <c r="E1063" s="40" t="s">
        <v>55</v>
      </c>
      <c r="F1063" s="40"/>
      <c r="G1063" s="40"/>
      <c r="H1063" s="40"/>
      <c r="I1063" s="40"/>
      <c r="J1063" s="40"/>
      <c r="K1063" s="40"/>
    </row>
    <row r="1064" spans="1:16" ht="15.75" thickBot="1" x14ac:dyDescent="0.3">
      <c r="A1064" s="11"/>
      <c r="B1064" s="11"/>
      <c r="C1064" s="11"/>
      <c r="D1064" s="3"/>
      <c r="E1064" s="40"/>
      <c r="F1064" s="40"/>
      <c r="G1064" s="40"/>
    </row>
    <row r="1065" spans="1:16" x14ac:dyDescent="0.25">
      <c r="A1065" s="13" t="s">
        <v>4</v>
      </c>
      <c r="B1065" s="13"/>
      <c r="C1065" s="13"/>
      <c r="D1065" s="13"/>
      <c r="G1065" s="41">
        <v>2015</v>
      </c>
      <c r="H1065" s="42"/>
      <c r="I1065" s="42">
        <v>2016</v>
      </c>
      <c r="J1065" s="42"/>
      <c r="K1065" s="42">
        <v>2017</v>
      </c>
      <c r="L1065" s="43"/>
    </row>
    <row r="1066" spans="1:16" ht="15.75" thickBot="1" x14ac:dyDescent="0.3">
      <c r="A1066" s="13"/>
      <c r="B1066" s="13"/>
      <c r="C1066" s="13"/>
      <c r="D1066" s="13"/>
      <c r="G1066" s="39">
        <v>7.2999999999999995E-2</v>
      </c>
      <c r="H1066" s="28"/>
      <c r="I1066" s="28">
        <v>5.5E-2</v>
      </c>
      <c r="J1066" s="28"/>
      <c r="K1066" s="28">
        <v>5.5E-2</v>
      </c>
      <c r="L1066" s="29"/>
    </row>
    <row r="1067" spans="1:16" ht="15.75" thickBot="1" x14ac:dyDescent="0.3">
      <c r="A1067" s="1"/>
      <c r="B1067" s="1"/>
      <c r="C1067" s="1"/>
      <c r="D1067" s="1"/>
      <c r="G1067" s="2"/>
      <c r="H1067" s="1"/>
      <c r="I1067" s="2"/>
      <c r="J1067" s="1"/>
      <c r="K1067" s="2"/>
      <c r="L1067" s="1"/>
    </row>
    <row r="1068" spans="1:16" ht="15.75" thickBot="1" x14ac:dyDescent="0.3">
      <c r="A1068" s="30" t="s">
        <v>21</v>
      </c>
      <c r="B1068" s="31"/>
      <c r="C1068" s="32">
        <v>2011</v>
      </c>
      <c r="D1068" s="32"/>
      <c r="E1068" s="32">
        <v>2012</v>
      </c>
      <c r="F1068" s="32"/>
      <c r="G1068" s="32">
        <v>2013</v>
      </c>
      <c r="H1068" s="32"/>
      <c r="I1068" s="32">
        <v>2014</v>
      </c>
      <c r="J1068" s="32"/>
      <c r="K1068" s="32">
        <v>2015</v>
      </c>
      <c r="L1068" s="32"/>
      <c r="M1068" s="32">
        <v>2016</v>
      </c>
      <c r="N1068" s="32"/>
      <c r="O1068" s="32">
        <v>2017</v>
      </c>
      <c r="P1068" s="32"/>
    </row>
    <row r="1069" spans="1:16" x14ac:dyDescent="0.25">
      <c r="A1069" s="33" t="s">
        <v>5</v>
      </c>
      <c r="B1069" s="34"/>
      <c r="C1069" s="35">
        <v>92030.64</v>
      </c>
      <c r="D1069" s="36"/>
      <c r="E1069" s="36">
        <v>91700.54</v>
      </c>
      <c r="F1069" s="36"/>
      <c r="G1069" s="36">
        <v>97852.06</v>
      </c>
      <c r="H1069" s="36"/>
      <c r="I1069" s="36">
        <v>127187.29</v>
      </c>
      <c r="J1069" s="36"/>
      <c r="K1069" s="36">
        <f>I1069*7.3%+I1069</f>
        <v>136471.96216999998</v>
      </c>
      <c r="L1069" s="36"/>
      <c r="M1069" s="17">
        <f t="shared" ref="M1069:M1080" si="90">K1069*5.5%+K1069</f>
        <v>143977.92008934999</v>
      </c>
      <c r="N1069" s="17"/>
      <c r="O1069" s="17">
        <f t="shared" ref="O1069:O1080" si="91">M1069*5.5%+M1069</f>
        <v>151896.70569426424</v>
      </c>
      <c r="P1069" s="17"/>
    </row>
    <row r="1070" spans="1:16" x14ac:dyDescent="0.25">
      <c r="A1070" s="14" t="s">
        <v>6</v>
      </c>
      <c r="B1070" s="15"/>
      <c r="C1070" s="16">
        <v>99149.54</v>
      </c>
      <c r="D1070" s="17"/>
      <c r="E1070" s="17">
        <v>110925.73</v>
      </c>
      <c r="F1070" s="17"/>
      <c r="G1070" s="17">
        <v>131649.49</v>
      </c>
      <c r="H1070" s="17"/>
      <c r="I1070" s="17">
        <v>135817.42000000001</v>
      </c>
      <c r="J1070" s="17"/>
      <c r="K1070" s="17">
        <f>I1070*7.3%+I1070</f>
        <v>145732.09166000001</v>
      </c>
      <c r="L1070" s="17"/>
      <c r="M1070" s="17">
        <f t="shared" si="90"/>
        <v>153747.35670130001</v>
      </c>
      <c r="N1070" s="17"/>
      <c r="O1070" s="17">
        <f t="shared" si="91"/>
        <v>162203.46131987151</v>
      </c>
      <c r="P1070" s="17"/>
    </row>
    <row r="1071" spans="1:16" x14ac:dyDescent="0.25">
      <c r="A1071" s="14" t="s">
        <v>7</v>
      </c>
      <c r="B1071" s="15"/>
      <c r="C1071" s="16">
        <v>64726.83</v>
      </c>
      <c r="D1071" s="17"/>
      <c r="E1071" s="17">
        <v>75336.289999999994</v>
      </c>
      <c r="F1071" s="17"/>
      <c r="G1071" s="17">
        <v>75820.31</v>
      </c>
      <c r="H1071" s="17"/>
      <c r="I1071" s="17">
        <v>80566.210000000006</v>
      </c>
      <c r="J1071" s="17"/>
      <c r="K1071" s="17">
        <f>I1071*7.3%+I1071</f>
        <v>86447.54333</v>
      </c>
      <c r="L1071" s="17"/>
      <c r="M1071" s="17">
        <f t="shared" si="90"/>
        <v>91202.158213150004</v>
      </c>
      <c r="N1071" s="17"/>
      <c r="O1071" s="17">
        <f t="shared" si="91"/>
        <v>96218.276914873248</v>
      </c>
      <c r="P1071" s="17"/>
    </row>
    <row r="1072" spans="1:16" x14ac:dyDescent="0.25">
      <c r="A1072" s="14" t="s">
        <v>8</v>
      </c>
      <c r="B1072" s="15"/>
      <c r="C1072" s="16">
        <v>85795.19</v>
      </c>
      <c r="D1072" s="17"/>
      <c r="E1072" s="17">
        <v>94948.42</v>
      </c>
      <c r="F1072" s="17"/>
      <c r="G1072" s="17">
        <v>81353.490000000005</v>
      </c>
      <c r="H1072" s="17"/>
      <c r="I1072" s="17">
        <v>91952.76</v>
      </c>
      <c r="J1072" s="17"/>
      <c r="K1072" s="17">
        <f>I1072*7.3%+I1072</f>
        <v>98665.311479999989</v>
      </c>
      <c r="L1072" s="17"/>
      <c r="M1072" s="17">
        <f t="shared" si="90"/>
        <v>104091.90361139999</v>
      </c>
      <c r="N1072" s="17"/>
      <c r="O1072" s="17">
        <f t="shared" si="91"/>
        <v>109816.958310027</v>
      </c>
      <c r="P1072" s="17"/>
    </row>
    <row r="1073" spans="1:18" x14ac:dyDescent="0.25">
      <c r="A1073" s="14" t="s">
        <v>9</v>
      </c>
      <c r="B1073" s="15"/>
      <c r="C1073" s="16">
        <v>98474.95</v>
      </c>
      <c r="D1073" s="17"/>
      <c r="E1073" s="17">
        <v>106193.1</v>
      </c>
      <c r="F1073" s="17"/>
      <c r="G1073" s="17">
        <v>116893.91</v>
      </c>
      <c r="H1073" s="17"/>
      <c r="I1073" s="17">
        <v>122538.38</v>
      </c>
      <c r="J1073" s="17"/>
      <c r="K1073" s="17">
        <f>I1073*7.3%+I1073+49651.88</f>
        <v>181135.56174</v>
      </c>
      <c r="L1073" s="17"/>
      <c r="M1073" s="17">
        <f t="shared" si="90"/>
        <v>191098.0176357</v>
      </c>
      <c r="N1073" s="17"/>
      <c r="O1073" s="17">
        <f t="shared" si="91"/>
        <v>201608.40860566351</v>
      </c>
      <c r="P1073" s="17"/>
    </row>
    <row r="1074" spans="1:18" x14ac:dyDescent="0.25">
      <c r="A1074" s="14" t="s">
        <v>10</v>
      </c>
      <c r="B1074" s="15"/>
      <c r="C1074" s="16">
        <v>88880.58</v>
      </c>
      <c r="D1074" s="17"/>
      <c r="E1074" s="17">
        <v>90619.77</v>
      </c>
      <c r="F1074" s="17"/>
      <c r="G1074" s="17">
        <v>97523.73</v>
      </c>
      <c r="H1074" s="17"/>
      <c r="I1074" s="17">
        <v>91895.87</v>
      </c>
      <c r="J1074" s="17"/>
      <c r="K1074" s="17">
        <f t="shared" ref="K1074:K1080" si="92">I1074*7.3%+I1074</f>
        <v>98604.268509999994</v>
      </c>
      <c r="L1074" s="17"/>
      <c r="M1074" s="17">
        <f t="shared" si="90"/>
        <v>104027.50327804999</v>
      </c>
      <c r="N1074" s="17"/>
      <c r="O1074" s="17">
        <f t="shared" si="91"/>
        <v>109749.01595834274</v>
      </c>
      <c r="P1074" s="17"/>
    </row>
    <row r="1075" spans="1:18" x14ac:dyDescent="0.25">
      <c r="A1075" s="14" t="s">
        <v>11</v>
      </c>
      <c r="B1075" s="15"/>
      <c r="C1075" s="16">
        <v>75608.539999999994</v>
      </c>
      <c r="D1075" s="17"/>
      <c r="E1075" s="17">
        <v>67671.81</v>
      </c>
      <c r="F1075" s="17"/>
      <c r="G1075" s="17">
        <v>69449.34</v>
      </c>
      <c r="H1075" s="17"/>
      <c r="I1075" s="17">
        <v>78926.91</v>
      </c>
      <c r="J1075" s="17"/>
      <c r="K1075" s="17">
        <f t="shared" si="92"/>
        <v>84688.574430000008</v>
      </c>
      <c r="L1075" s="17"/>
      <c r="M1075" s="17">
        <f t="shared" si="90"/>
        <v>89346.446023650002</v>
      </c>
      <c r="N1075" s="17"/>
      <c r="O1075" s="17">
        <f t="shared" si="91"/>
        <v>94260.500554950748</v>
      </c>
      <c r="P1075" s="17"/>
    </row>
    <row r="1076" spans="1:18" x14ac:dyDescent="0.25">
      <c r="A1076" s="14" t="s">
        <v>12</v>
      </c>
      <c r="B1076" s="15"/>
      <c r="C1076" s="16">
        <v>77991.58</v>
      </c>
      <c r="D1076" s="17"/>
      <c r="E1076" s="17">
        <v>74674.41</v>
      </c>
      <c r="F1076" s="17"/>
      <c r="G1076" s="17">
        <v>33754.36</v>
      </c>
      <c r="H1076" s="17"/>
      <c r="I1076" s="17">
        <v>95882.78</v>
      </c>
      <c r="J1076" s="17"/>
      <c r="K1076" s="17">
        <f t="shared" si="92"/>
        <v>102882.22293999999</v>
      </c>
      <c r="L1076" s="17"/>
      <c r="M1076" s="17">
        <f t="shared" si="90"/>
        <v>108540.74520169999</v>
      </c>
      <c r="N1076" s="17"/>
      <c r="O1076" s="17">
        <f t="shared" si="91"/>
        <v>114510.48618779349</v>
      </c>
      <c r="P1076" s="17"/>
    </row>
    <row r="1077" spans="1:18" x14ac:dyDescent="0.25">
      <c r="A1077" s="14" t="s">
        <v>13</v>
      </c>
      <c r="B1077" s="15"/>
      <c r="C1077" s="16">
        <v>62263.13</v>
      </c>
      <c r="D1077" s="17"/>
      <c r="E1077" s="17">
        <v>65339.01</v>
      </c>
      <c r="F1077" s="17"/>
      <c r="G1077" s="17">
        <v>75152.14</v>
      </c>
      <c r="H1077" s="17"/>
      <c r="I1077" s="17">
        <v>84049.279999999999</v>
      </c>
      <c r="J1077" s="17"/>
      <c r="K1077" s="17">
        <f t="shared" si="92"/>
        <v>90184.877439999997</v>
      </c>
      <c r="L1077" s="17"/>
      <c r="M1077" s="17">
        <f t="shared" si="90"/>
        <v>95145.045699199996</v>
      </c>
      <c r="N1077" s="17"/>
      <c r="O1077" s="17">
        <f t="shared" si="91"/>
        <v>100378.023212656</v>
      </c>
      <c r="P1077" s="17"/>
    </row>
    <row r="1078" spans="1:18" x14ac:dyDescent="0.25">
      <c r="A1078" s="14" t="s">
        <v>14</v>
      </c>
      <c r="B1078" s="15"/>
      <c r="C1078" s="16">
        <v>81840.5</v>
      </c>
      <c r="D1078" s="17"/>
      <c r="E1078" s="17">
        <v>69360.320000000007</v>
      </c>
      <c r="F1078" s="17"/>
      <c r="G1078" s="17">
        <v>75153.3</v>
      </c>
      <c r="H1078" s="17"/>
      <c r="I1078" s="17">
        <f>(C1078+E1078+G1078)/3</f>
        <v>75451.373333333337</v>
      </c>
      <c r="J1078" s="17"/>
      <c r="K1078" s="17">
        <f t="shared" si="92"/>
        <v>80959.323586666666</v>
      </c>
      <c r="L1078" s="17"/>
      <c r="M1078" s="17">
        <f t="shared" si="90"/>
        <v>85412.086383933332</v>
      </c>
      <c r="N1078" s="17"/>
      <c r="O1078" s="17">
        <f t="shared" si="91"/>
        <v>90109.751135049664</v>
      </c>
      <c r="P1078" s="17"/>
    </row>
    <row r="1079" spans="1:18" x14ac:dyDescent="0.25">
      <c r="A1079" s="14" t="s">
        <v>15</v>
      </c>
      <c r="B1079" s="15"/>
      <c r="C1079" s="16">
        <v>86454.75</v>
      </c>
      <c r="D1079" s="17"/>
      <c r="E1079" s="17">
        <v>93751.88</v>
      </c>
      <c r="F1079" s="17"/>
      <c r="G1079" s="17">
        <v>104536.72</v>
      </c>
      <c r="H1079" s="17"/>
      <c r="I1079" s="17">
        <f>(C1079+E1079+G1079)/3</f>
        <v>94914.45</v>
      </c>
      <c r="J1079" s="17"/>
      <c r="K1079" s="17">
        <f t="shared" si="92"/>
        <v>101843.20484999999</v>
      </c>
      <c r="L1079" s="17"/>
      <c r="M1079" s="17">
        <f t="shared" si="90"/>
        <v>107444.58111674999</v>
      </c>
      <c r="N1079" s="17"/>
      <c r="O1079" s="17">
        <f t="shared" si="91"/>
        <v>113354.03307817124</v>
      </c>
      <c r="P1079" s="17"/>
    </row>
    <row r="1080" spans="1:18" ht="15.75" thickBot="1" x14ac:dyDescent="0.3">
      <c r="A1080" s="18" t="s">
        <v>16</v>
      </c>
      <c r="B1080" s="19"/>
      <c r="C1080" s="20">
        <v>100426.7</v>
      </c>
      <c r="D1080" s="21"/>
      <c r="E1080" s="21">
        <v>105968.52</v>
      </c>
      <c r="F1080" s="21"/>
      <c r="G1080" s="21">
        <v>107822.08</v>
      </c>
      <c r="H1080" s="21"/>
      <c r="I1080" s="17">
        <f>(C1080+E1080+G1080)/3</f>
        <v>104739.09999999999</v>
      </c>
      <c r="J1080" s="17"/>
      <c r="K1080" s="21">
        <f t="shared" si="92"/>
        <v>112385.05429999999</v>
      </c>
      <c r="L1080" s="21"/>
      <c r="M1080" s="17">
        <f t="shared" si="90"/>
        <v>118566.23228649999</v>
      </c>
      <c r="N1080" s="17"/>
      <c r="O1080" s="17">
        <f t="shared" si="91"/>
        <v>125087.37506225749</v>
      </c>
      <c r="P1080" s="17"/>
      <c r="R1080" s="7"/>
    </row>
    <row r="1081" spans="1:18" ht="15.75" thickBot="1" x14ac:dyDescent="0.3">
      <c r="A1081" s="22" t="s">
        <v>17</v>
      </c>
      <c r="B1081" s="23"/>
      <c r="C1081" s="24">
        <f>SUM(C1069:D1080)</f>
        <v>1013642.9299999999</v>
      </c>
      <c r="D1081" s="25"/>
      <c r="E1081" s="25">
        <f>SUM(E1069:F1080)</f>
        <v>1046489.7999999999</v>
      </c>
      <c r="F1081" s="25"/>
      <c r="G1081" s="25">
        <f>SUM(G1069:H1080)</f>
        <v>1066960.93</v>
      </c>
      <c r="H1081" s="25"/>
      <c r="I1081" s="25">
        <f>SUM(I1069:J1080)</f>
        <v>1183921.8233333335</v>
      </c>
      <c r="J1081" s="25"/>
      <c r="K1081" s="25">
        <f>SUM(K1069:L1080)</f>
        <v>1319999.9964366667</v>
      </c>
      <c r="L1081" s="25"/>
      <c r="M1081" s="25">
        <f>SUM(M1069:N1080)</f>
        <v>1392599.9962406834</v>
      </c>
      <c r="N1081" s="25"/>
      <c r="O1081" s="25">
        <f>SUM(O1069:P1080)</f>
        <v>1469192.9960339209</v>
      </c>
      <c r="P1081" s="27"/>
    </row>
    <row r="1083" spans="1:18" x14ac:dyDescent="0.25">
      <c r="A1083" s="11" t="s">
        <v>19</v>
      </c>
      <c r="B1083" s="11"/>
    </row>
    <row r="1084" spans="1:18" x14ac:dyDescent="0.25">
      <c r="A1084" s="12" t="s">
        <v>93</v>
      </c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</row>
    <row r="1085" spans="1:18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</row>
    <row r="1086" spans="1:18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</row>
    <row r="1087" spans="1:18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</row>
    <row r="1088" spans="1:18" x14ac:dyDescent="0.25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</row>
    <row r="1090" spans="1:16" ht="15.75" x14ac:dyDescent="0.25">
      <c r="A1090" s="44" t="s">
        <v>23</v>
      </c>
      <c r="B1090" s="44"/>
      <c r="C1090" s="44"/>
      <c r="D1090" s="44"/>
      <c r="E1090" s="44"/>
      <c r="F1090" s="44"/>
      <c r="G1090" s="44"/>
      <c r="H1090" s="44"/>
      <c r="I1090" s="44"/>
      <c r="J1090" s="44"/>
      <c r="K1090" s="44"/>
      <c r="L1090" s="44"/>
      <c r="M1090" s="44"/>
      <c r="N1090" s="44"/>
      <c r="O1090" s="44"/>
      <c r="P1090" s="44"/>
    </row>
    <row r="1091" spans="1:16" ht="15.75" x14ac:dyDescent="0.25">
      <c r="A1091" s="44" t="s">
        <v>0</v>
      </c>
      <c r="B1091" s="44"/>
      <c r="C1091" s="44"/>
      <c r="D1091" s="44"/>
      <c r="E1091" s="44"/>
      <c r="F1091" s="44"/>
      <c r="G1091" s="44"/>
      <c r="H1091" s="44"/>
      <c r="I1091" s="44"/>
      <c r="J1091" s="44"/>
      <c r="K1091" s="44"/>
      <c r="L1091" s="44"/>
      <c r="M1091" s="44"/>
      <c r="N1091" s="44"/>
      <c r="O1091" s="44"/>
      <c r="P1091" s="44"/>
    </row>
    <row r="1093" spans="1:16" x14ac:dyDescent="0.25">
      <c r="A1093" s="12" t="s">
        <v>1</v>
      </c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</row>
    <row r="1094" spans="1:16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1:16" x14ac:dyDescent="0.25">
      <c r="A1095" s="11" t="s">
        <v>2</v>
      </c>
      <c r="B1095" s="11"/>
      <c r="C1095" s="11"/>
      <c r="D1095" s="3"/>
      <c r="E1095" s="40" t="s">
        <v>56</v>
      </c>
      <c r="F1095" s="40"/>
      <c r="G1095" s="40"/>
      <c r="H1095" s="40"/>
      <c r="I1095" s="40"/>
      <c r="J1095" s="40"/>
      <c r="K1095" s="40"/>
    </row>
    <row r="1096" spans="1:16" ht="15.75" thickBot="1" x14ac:dyDescent="0.3">
      <c r="A1096" s="11"/>
      <c r="B1096" s="11"/>
      <c r="C1096" s="11"/>
      <c r="D1096" s="3"/>
      <c r="E1096" s="40"/>
      <c r="F1096" s="40"/>
      <c r="G1096" s="40"/>
    </row>
    <row r="1097" spans="1:16" x14ac:dyDescent="0.25">
      <c r="A1097" s="13" t="s">
        <v>4</v>
      </c>
      <c r="B1097" s="13"/>
      <c r="C1097" s="13"/>
      <c r="D1097" s="13"/>
      <c r="G1097" s="41">
        <v>2015</v>
      </c>
      <c r="H1097" s="42"/>
      <c r="I1097" s="42">
        <v>2016</v>
      </c>
      <c r="J1097" s="42"/>
      <c r="K1097" s="42">
        <v>2017</v>
      </c>
      <c r="L1097" s="43"/>
    </row>
    <row r="1098" spans="1:16" ht="15.75" thickBot="1" x14ac:dyDescent="0.3">
      <c r="A1098" s="13"/>
      <c r="B1098" s="13"/>
      <c r="C1098" s="13"/>
      <c r="D1098" s="13"/>
      <c r="G1098" s="39">
        <v>7.2999999999999995E-2</v>
      </c>
      <c r="H1098" s="28"/>
      <c r="I1098" s="28">
        <v>5.5E-2</v>
      </c>
      <c r="J1098" s="28"/>
      <c r="K1098" s="28">
        <v>5.5E-2</v>
      </c>
      <c r="L1098" s="29"/>
    </row>
    <row r="1099" spans="1:16" ht="15.75" thickBot="1" x14ac:dyDescent="0.3">
      <c r="A1099" s="1"/>
      <c r="B1099" s="1"/>
      <c r="C1099" s="1"/>
      <c r="D1099" s="1"/>
      <c r="G1099" s="2"/>
      <c r="H1099" s="1"/>
      <c r="I1099" s="2"/>
      <c r="J1099" s="1"/>
      <c r="K1099" s="2"/>
      <c r="L1099" s="1"/>
    </row>
    <row r="1100" spans="1:16" ht="15.75" thickBot="1" x14ac:dyDescent="0.3">
      <c r="A1100" s="30" t="s">
        <v>21</v>
      </c>
      <c r="B1100" s="31"/>
      <c r="C1100" s="32">
        <v>2011</v>
      </c>
      <c r="D1100" s="32"/>
      <c r="E1100" s="32">
        <v>2012</v>
      </c>
      <c r="F1100" s="32"/>
      <c r="G1100" s="32">
        <v>2013</v>
      </c>
      <c r="H1100" s="32"/>
      <c r="I1100" s="32">
        <v>2014</v>
      </c>
      <c r="J1100" s="32"/>
      <c r="K1100" s="32">
        <v>2015</v>
      </c>
      <c r="L1100" s="32"/>
      <c r="M1100" s="32">
        <v>2016</v>
      </c>
      <c r="N1100" s="32"/>
      <c r="O1100" s="32">
        <v>2017</v>
      </c>
      <c r="P1100" s="32"/>
    </row>
    <row r="1101" spans="1:16" x14ac:dyDescent="0.25">
      <c r="A1101" s="33" t="s">
        <v>5</v>
      </c>
      <c r="B1101" s="34"/>
      <c r="C1101" s="35">
        <v>12.26</v>
      </c>
      <c r="D1101" s="36"/>
      <c r="E1101" s="36">
        <v>3.7</v>
      </c>
      <c r="F1101" s="36"/>
      <c r="G1101" s="36">
        <v>8.18</v>
      </c>
      <c r="H1101" s="36"/>
      <c r="I1101" s="36">
        <v>19.63</v>
      </c>
      <c r="J1101" s="36"/>
      <c r="K1101" s="36">
        <v>108.33</v>
      </c>
      <c r="L1101" s="36"/>
      <c r="M1101" s="36">
        <v>116.67</v>
      </c>
      <c r="N1101" s="36"/>
      <c r="O1101" s="36">
        <v>125</v>
      </c>
      <c r="P1101" s="38"/>
    </row>
    <row r="1102" spans="1:16" x14ac:dyDescent="0.25">
      <c r="A1102" s="14" t="s">
        <v>6</v>
      </c>
      <c r="B1102" s="15"/>
      <c r="C1102" s="16">
        <v>19.79</v>
      </c>
      <c r="D1102" s="17"/>
      <c r="E1102" s="17">
        <v>18.489999999999998</v>
      </c>
      <c r="F1102" s="17"/>
      <c r="G1102" s="17">
        <v>6.84</v>
      </c>
      <c r="H1102" s="17"/>
      <c r="I1102" s="17">
        <v>6.86</v>
      </c>
      <c r="J1102" s="17"/>
      <c r="K1102" s="17">
        <v>108.33</v>
      </c>
      <c r="L1102" s="17"/>
      <c r="M1102" s="17">
        <v>116.67</v>
      </c>
      <c r="N1102" s="17"/>
      <c r="O1102" s="17">
        <v>125</v>
      </c>
      <c r="P1102" s="37"/>
    </row>
    <row r="1103" spans="1:16" x14ac:dyDescent="0.25">
      <c r="A1103" s="14" t="s">
        <v>7</v>
      </c>
      <c r="B1103" s="15"/>
      <c r="C1103" s="16">
        <v>0</v>
      </c>
      <c r="D1103" s="17"/>
      <c r="E1103" s="17">
        <v>5.68</v>
      </c>
      <c r="F1103" s="17"/>
      <c r="G1103" s="17">
        <v>25.98</v>
      </c>
      <c r="H1103" s="17"/>
      <c r="I1103" s="17">
        <v>2.48</v>
      </c>
      <c r="J1103" s="17"/>
      <c r="K1103" s="17">
        <v>108.33</v>
      </c>
      <c r="L1103" s="17"/>
      <c r="M1103" s="17">
        <v>116.67</v>
      </c>
      <c r="N1103" s="17"/>
      <c r="O1103" s="17">
        <v>125</v>
      </c>
      <c r="P1103" s="37"/>
    </row>
    <row r="1104" spans="1:16" x14ac:dyDescent="0.25">
      <c r="A1104" s="14" t="s">
        <v>8</v>
      </c>
      <c r="B1104" s="15"/>
      <c r="C1104" s="16">
        <v>1.25</v>
      </c>
      <c r="D1104" s="17"/>
      <c r="E1104" s="17">
        <v>0</v>
      </c>
      <c r="F1104" s="17"/>
      <c r="G1104" s="17">
        <v>13.19</v>
      </c>
      <c r="H1104" s="17"/>
      <c r="I1104" s="17">
        <v>10.97</v>
      </c>
      <c r="J1104" s="17"/>
      <c r="K1104" s="17">
        <v>108.33</v>
      </c>
      <c r="L1104" s="17"/>
      <c r="M1104" s="17">
        <v>116.67</v>
      </c>
      <c r="N1104" s="17"/>
      <c r="O1104" s="17">
        <v>125</v>
      </c>
      <c r="P1104" s="37"/>
    </row>
    <row r="1105" spans="1:18" x14ac:dyDescent="0.25">
      <c r="A1105" s="14" t="s">
        <v>9</v>
      </c>
      <c r="B1105" s="15"/>
      <c r="C1105" s="16">
        <v>20.83</v>
      </c>
      <c r="D1105" s="17"/>
      <c r="E1105" s="17">
        <v>2.37</v>
      </c>
      <c r="F1105" s="17"/>
      <c r="G1105" s="17">
        <v>15.25</v>
      </c>
      <c r="H1105" s="17"/>
      <c r="I1105" s="17">
        <v>9.49</v>
      </c>
      <c r="J1105" s="17"/>
      <c r="K1105" s="17">
        <v>108.33</v>
      </c>
      <c r="L1105" s="17"/>
      <c r="M1105" s="17">
        <v>116.67</v>
      </c>
      <c r="N1105" s="17"/>
      <c r="O1105" s="17">
        <v>125</v>
      </c>
      <c r="P1105" s="37"/>
    </row>
    <row r="1106" spans="1:18" x14ac:dyDescent="0.25">
      <c r="A1106" s="14" t="s">
        <v>10</v>
      </c>
      <c r="B1106" s="15"/>
      <c r="C1106" s="16">
        <v>4.1100000000000003</v>
      </c>
      <c r="D1106" s="17"/>
      <c r="E1106" s="17">
        <v>11.58</v>
      </c>
      <c r="F1106" s="17"/>
      <c r="G1106" s="17">
        <v>21.26</v>
      </c>
      <c r="H1106" s="17"/>
      <c r="I1106" s="17">
        <v>0</v>
      </c>
      <c r="J1106" s="17"/>
      <c r="K1106" s="17">
        <v>108.33</v>
      </c>
      <c r="L1106" s="17"/>
      <c r="M1106" s="17">
        <v>116.67</v>
      </c>
      <c r="N1106" s="17"/>
      <c r="O1106" s="17">
        <v>125</v>
      </c>
      <c r="P1106" s="37"/>
    </row>
    <row r="1107" spans="1:18" x14ac:dyDescent="0.25">
      <c r="A1107" s="14" t="s">
        <v>11</v>
      </c>
      <c r="B1107" s="15"/>
      <c r="C1107" s="16">
        <v>13.11</v>
      </c>
      <c r="D1107" s="17"/>
      <c r="E1107" s="17">
        <v>9.09</v>
      </c>
      <c r="F1107" s="17"/>
      <c r="G1107" s="17">
        <v>24.9</v>
      </c>
      <c r="H1107" s="17"/>
      <c r="I1107" s="17">
        <v>0</v>
      </c>
      <c r="J1107" s="17"/>
      <c r="K1107" s="17">
        <v>108.33</v>
      </c>
      <c r="L1107" s="17"/>
      <c r="M1107" s="17">
        <v>116.67</v>
      </c>
      <c r="N1107" s="17"/>
      <c r="O1107" s="17">
        <v>125</v>
      </c>
      <c r="P1107" s="37"/>
    </row>
    <row r="1108" spans="1:18" x14ac:dyDescent="0.25">
      <c r="A1108" s="14" t="s">
        <v>12</v>
      </c>
      <c r="B1108" s="15"/>
      <c r="C1108" s="16">
        <v>4.42</v>
      </c>
      <c r="D1108" s="17"/>
      <c r="E1108" s="17">
        <v>3.18</v>
      </c>
      <c r="F1108" s="17"/>
      <c r="G1108" s="17">
        <v>8.35</v>
      </c>
      <c r="H1108" s="17"/>
      <c r="I1108" s="17">
        <v>0</v>
      </c>
      <c r="J1108" s="17"/>
      <c r="K1108" s="17">
        <v>108.33</v>
      </c>
      <c r="L1108" s="17"/>
      <c r="M1108" s="17">
        <v>116.67</v>
      </c>
      <c r="N1108" s="17"/>
      <c r="O1108" s="17">
        <v>125</v>
      </c>
      <c r="P1108" s="37"/>
    </row>
    <row r="1109" spans="1:18" x14ac:dyDescent="0.25">
      <c r="A1109" s="14" t="s">
        <v>13</v>
      </c>
      <c r="B1109" s="15"/>
      <c r="C1109" s="16">
        <v>329.01</v>
      </c>
      <c r="D1109" s="17"/>
      <c r="E1109" s="17">
        <v>335.29</v>
      </c>
      <c r="F1109" s="17"/>
      <c r="G1109" s="17">
        <v>337.52</v>
      </c>
      <c r="H1109" s="17"/>
      <c r="I1109" s="17">
        <v>427.47</v>
      </c>
      <c r="J1109" s="17"/>
      <c r="K1109" s="17">
        <v>108.33</v>
      </c>
      <c r="L1109" s="17"/>
      <c r="M1109" s="17">
        <v>116.67</v>
      </c>
      <c r="N1109" s="17"/>
      <c r="O1109" s="17">
        <v>125</v>
      </c>
      <c r="P1109" s="37"/>
    </row>
    <row r="1110" spans="1:18" x14ac:dyDescent="0.25">
      <c r="A1110" s="14" t="s">
        <v>14</v>
      </c>
      <c r="B1110" s="15"/>
      <c r="C1110" s="16">
        <v>592.46</v>
      </c>
      <c r="D1110" s="17"/>
      <c r="E1110" s="17">
        <v>603.54999999999995</v>
      </c>
      <c r="F1110" s="17"/>
      <c r="G1110" s="17">
        <v>658.46</v>
      </c>
      <c r="H1110" s="17"/>
      <c r="I1110" s="17">
        <f>(C1110+E1110+G1110)/3</f>
        <v>618.15666666666664</v>
      </c>
      <c r="J1110" s="17"/>
      <c r="K1110" s="17">
        <v>108.33</v>
      </c>
      <c r="L1110" s="17"/>
      <c r="M1110" s="17">
        <v>116.67</v>
      </c>
      <c r="N1110" s="17"/>
      <c r="O1110" s="17">
        <v>125</v>
      </c>
      <c r="P1110" s="37"/>
    </row>
    <row r="1111" spans="1:18" x14ac:dyDescent="0.25">
      <c r="A1111" s="14" t="s">
        <v>15</v>
      </c>
      <c r="B1111" s="15"/>
      <c r="C1111" s="16">
        <v>55.15</v>
      </c>
      <c r="D1111" s="17"/>
      <c r="E1111" s="17">
        <v>31.29</v>
      </c>
      <c r="F1111" s="17"/>
      <c r="G1111" s="17">
        <v>3.49</v>
      </c>
      <c r="H1111" s="17"/>
      <c r="I1111" s="17">
        <f>(C1111+E1111+G1111)/3</f>
        <v>29.976666666666663</v>
      </c>
      <c r="J1111" s="17"/>
      <c r="K1111" s="17">
        <v>108.33</v>
      </c>
      <c r="L1111" s="17"/>
      <c r="M1111" s="17">
        <v>116.67</v>
      </c>
      <c r="N1111" s="17"/>
      <c r="O1111" s="17">
        <v>125</v>
      </c>
      <c r="P1111" s="37"/>
    </row>
    <row r="1112" spans="1:18" ht="15.75" thickBot="1" x14ac:dyDescent="0.3">
      <c r="A1112" s="18" t="s">
        <v>16</v>
      </c>
      <c r="B1112" s="19"/>
      <c r="C1112" s="20">
        <v>61.01</v>
      </c>
      <c r="D1112" s="21"/>
      <c r="E1112" s="21">
        <v>109.85</v>
      </c>
      <c r="F1112" s="21"/>
      <c r="G1112" s="21">
        <v>7.46</v>
      </c>
      <c r="H1112" s="21"/>
      <c r="I1112" s="17">
        <f>(C1112+E1112+G1112)/3</f>
        <v>59.44</v>
      </c>
      <c r="J1112" s="17"/>
      <c r="K1112" s="17">
        <v>108.37</v>
      </c>
      <c r="L1112" s="17"/>
      <c r="M1112" s="17">
        <v>116.63</v>
      </c>
      <c r="N1112" s="17"/>
      <c r="O1112" s="17">
        <v>125</v>
      </c>
      <c r="P1112" s="37"/>
    </row>
    <row r="1113" spans="1:18" ht="15.75" thickBot="1" x14ac:dyDescent="0.3">
      <c r="A1113" s="22" t="s">
        <v>17</v>
      </c>
      <c r="B1113" s="23"/>
      <c r="C1113" s="24">
        <f>SUM(C1101:D1112)</f>
        <v>1113.4000000000001</v>
      </c>
      <c r="D1113" s="25"/>
      <c r="E1113" s="25">
        <f>SUM(E1101:F1112)</f>
        <v>1134.07</v>
      </c>
      <c r="F1113" s="25"/>
      <c r="G1113" s="25">
        <f>SUM(G1101:H1112)</f>
        <v>1130.8800000000001</v>
      </c>
      <c r="H1113" s="25"/>
      <c r="I1113" s="25">
        <f>SUM(I1101:J1112)</f>
        <v>1184.4733333333334</v>
      </c>
      <c r="J1113" s="25"/>
      <c r="K1113" s="25">
        <f>SUM(K1101:L1112)</f>
        <v>1300</v>
      </c>
      <c r="L1113" s="25"/>
      <c r="M1113" s="25">
        <f>SUM(M1101:N1112)</f>
        <v>1400</v>
      </c>
      <c r="N1113" s="25"/>
      <c r="O1113" s="25">
        <f>SUM(O1101:P1112)</f>
        <v>1500</v>
      </c>
      <c r="P1113" s="27"/>
      <c r="R1113" s="7"/>
    </row>
    <row r="1115" spans="1:18" x14ac:dyDescent="0.25">
      <c r="A1115" s="11" t="s">
        <v>19</v>
      </c>
      <c r="B1115" s="11"/>
    </row>
    <row r="1116" spans="1:18" x14ac:dyDescent="0.25">
      <c r="A1116" s="12" t="s">
        <v>93</v>
      </c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</row>
    <row r="1117" spans="1:18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</row>
    <row r="1118" spans="1:18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</row>
    <row r="1119" spans="1:18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  <c r="P1119" s="12"/>
    </row>
    <row r="1120" spans="1:18" x14ac:dyDescent="0.25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</row>
    <row r="1122" spans="1:16" ht="15.75" x14ac:dyDescent="0.25">
      <c r="A1122" s="44" t="s">
        <v>23</v>
      </c>
      <c r="B1122" s="44"/>
      <c r="C1122" s="44"/>
      <c r="D1122" s="44"/>
      <c r="E1122" s="44"/>
      <c r="F1122" s="44"/>
      <c r="G1122" s="44"/>
      <c r="H1122" s="44"/>
      <c r="I1122" s="44"/>
      <c r="J1122" s="44"/>
      <c r="K1122" s="44"/>
      <c r="L1122" s="44"/>
      <c r="M1122" s="44"/>
      <c r="N1122" s="44"/>
      <c r="O1122" s="44"/>
      <c r="P1122" s="44"/>
    </row>
    <row r="1123" spans="1:16" ht="15.75" x14ac:dyDescent="0.25">
      <c r="A1123" s="44" t="s">
        <v>0</v>
      </c>
      <c r="B1123" s="44"/>
      <c r="C1123" s="44"/>
      <c r="D1123" s="44"/>
      <c r="E1123" s="44"/>
      <c r="F1123" s="44"/>
      <c r="G1123" s="44"/>
      <c r="H1123" s="44"/>
      <c r="I1123" s="44"/>
      <c r="J1123" s="44"/>
      <c r="K1123" s="44"/>
      <c r="L1123" s="44"/>
      <c r="M1123" s="44"/>
      <c r="N1123" s="44"/>
      <c r="O1123" s="44"/>
      <c r="P1123" s="44"/>
    </row>
    <row r="1125" spans="1:16" x14ac:dyDescent="0.25">
      <c r="A1125" s="12" t="s">
        <v>1</v>
      </c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</row>
    <row r="1126" spans="1:16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1:16" x14ac:dyDescent="0.25">
      <c r="A1127" s="11" t="s">
        <v>2</v>
      </c>
      <c r="B1127" s="11"/>
      <c r="C1127" s="11"/>
      <c r="D1127" s="3"/>
      <c r="E1127" s="40" t="s">
        <v>57</v>
      </c>
      <c r="F1127" s="40"/>
      <c r="G1127" s="40"/>
      <c r="H1127" s="40"/>
      <c r="I1127" s="40"/>
      <c r="J1127" s="40"/>
      <c r="K1127" s="40"/>
    </row>
    <row r="1128" spans="1:16" ht="15.75" thickBot="1" x14ac:dyDescent="0.3">
      <c r="A1128" s="11"/>
      <c r="B1128" s="11"/>
      <c r="C1128" s="11"/>
      <c r="D1128" s="3"/>
      <c r="E1128" s="40"/>
      <c r="F1128" s="40"/>
      <c r="G1128" s="40"/>
    </row>
    <row r="1129" spans="1:16" x14ac:dyDescent="0.25">
      <c r="A1129" s="13" t="s">
        <v>4</v>
      </c>
      <c r="B1129" s="13"/>
      <c r="C1129" s="13"/>
      <c r="D1129" s="13"/>
      <c r="G1129" s="41">
        <v>2015</v>
      </c>
      <c r="H1129" s="42"/>
      <c r="I1129" s="42">
        <v>2016</v>
      </c>
      <c r="J1129" s="42"/>
      <c r="K1129" s="42">
        <v>2017</v>
      </c>
      <c r="L1129" s="43"/>
    </row>
    <row r="1130" spans="1:16" ht="15.75" thickBot="1" x14ac:dyDescent="0.3">
      <c r="A1130" s="13"/>
      <c r="B1130" s="13"/>
      <c r="C1130" s="13"/>
      <c r="D1130" s="13"/>
      <c r="G1130" s="39">
        <v>7.2999999999999995E-2</v>
      </c>
      <c r="H1130" s="28"/>
      <c r="I1130" s="28">
        <v>5.5E-2</v>
      </c>
      <c r="J1130" s="28"/>
      <c r="K1130" s="28">
        <v>5.5E-2</v>
      </c>
      <c r="L1130" s="29"/>
    </row>
    <row r="1131" spans="1:16" ht="15.75" thickBot="1" x14ac:dyDescent="0.3">
      <c r="A1131" s="1"/>
      <c r="B1131" s="1"/>
      <c r="C1131" s="1"/>
      <c r="D1131" s="1"/>
      <c r="G1131" s="2"/>
      <c r="H1131" s="1"/>
      <c r="I1131" s="2"/>
      <c r="J1131" s="1"/>
      <c r="K1131" s="2"/>
      <c r="L1131" s="1"/>
    </row>
    <row r="1132" spans="1:16" ht="15.75" thickBot="1" x14ac:dyDescent="0.3">
      <c r="A1132" s="30" t="s">
        <v>21</v>
      </c>
      <c r="B1132" s="31"/>
      <c r="C1132" s="32">
        <v>2011</v>
      </c>
      <c r="D1132" s="32"/>
      <c r="E1132" s="32">
        <v>2012</v>
      </c>
      <c r="F1132" s="32"/>
      <c r="G1132" s="32">
        <v>2013</v>
      </c>
      <c r="H1132" s="32"/>
      <c r="I1132" s="32">
        <v>2014</v>
      </c>
      <c r="J1132" s="32"/>
      <c r="K1132" s="32">
        <v>2015</v>
      </c>
      <c r="L1132" s="32"/>
      <c r="M1132" s="32">
        <v>2016</v>
      </c>
      <c r="N1132" s="32"/>
      <c r="O1132" s="32">
        <v>2017</v>
      </c>
      <c r="P1132" s="32"/>
    </row>
    <row r="1133" spans="1:16" x14ac:dyDescent="0.25">
      <c r="A1133" s="33" t="s">
        <v>5</v>
      </c>
      <c r="B1133" s="34"/>
      <c r="C1133" s="35">
        <v>1193.5899999999999</v>
      </c>
      <c r="D1133" s="36"/>
      <c r="E1133" s="36">
        <v>0</v>
      </c>
      <c r="F1133" s="36"/>
      <c r="G1133" s="36">
        <v>0</v>
      </c>
      <c r="H1133" s="36"/>
      <c r="I1133" s="36">
        <v>507.5</v>
      </c>
      <c r="J1133" s="36"/>
      <c r="K1133" s="36">
        <v>541.66</v>
      </c>
      <c r="L1133" s="36"/>
      <c r="M1133" s="36">
        <v>625</v>
      </c>
      <c r="N1133" s="36"/>
      <c r="O1133" s="36">
        <v>708.33</v>
      </c>
      <c r="P1133" s="38"/>
    </row>
    <row r="1134" spans="1:16" x14ac:dyDescent="0.25">
      <c r="A1134" s="14" t="s">
        <v>6</v>
      </c>
      <c r="B1134" s="15"/>
      <c r="C1134" s="16">
        <v>603.79</v>
      </c>
      <c r="D1134" s="17"/>
      <c r="E1134" s="17">
        <v>565.71</v>
      </c>
      <c r="F1134" s="17"/>
      <c r="G1134" s="17">
        <v>565.71</v>
      </c>
      <c r="H1134" s="17"/>
      <c r="I1134" s="17">
        <v>0</v>
      </c>
      <c r="J1134" s="17"/>
      <c r="K1134" s="17">
        <v>541.66</v>
      </c>
      <c r="L1134" s="17"/>
      <c r="M1134" s="17">
        <v>625</v>
      </c>
      <c r="N1134" s="17"/>
      <c r="O1134" s="17">
        <v>708.33</v>
      </c>
      <c r="P1134" s="37"/>
    </row>
    <row r="1135" spans="1:16" x14ac:dyDescent="0.25">
      <c r="A1135" s="14" t="s">
        <v>7</v>
      </c>
      <c r="B1135" s="15"/>
      <c r="C1135" s="16">
        <v>603.79</v>
      </c>
      <c r="D1135" s="17"/>
      <c r="E1135" s="17">
        <v>1131.42</v>
      </c>
      <c r="F1135" s="17"/>
      <c r="G1135" s="17">
        <v>0</v>
      </c>
      <c r="H1135" s="17"/>
      <c r="I1135" s="17">
        <v>507.5</v>
      </c>
      <c r="J1135" s="17"/>
      <c r="K1135" s="17">
        <v>541.66</v>
      </c>
      <c r="L1135" s="17"/>
      <c r="M1135" s="17">
        <v>625</v>
      </c>
      <c r="N1135" s="17"/>
      <c r="O1135" s="17">
        <v>708.33</v>
      </c>
      <c r="P1135" s="37"/>
    </row>
    <row r="1136" spans="1:16" x14ac:dyDescent="0.25">
      <c r="A1136" s="14" t="s">
        <v>8</v>
      </c>
      <c r="B1136" s="15"/>
      <c r="C1136" s="16">
        <v>603.79</v>
      </c>
      <c r="D1136" s="17"/>
      <c r="E1136" s="17">
        <v>565.71</v>
      </c>
      <c r="F1136" s="17"/>
      <c r="G1136" s="17">
        <v>2113.1999999999998</v>
      </c>
      <c r="H1136" s="17"/>
      <c r="I1136" s="17">
        <v>0</v>
      </c>
      <c r="J1136" s="17"/>
      <c r="K1136" s="17">
        <v>541.66</v>
      </c>
      <c r="L1136" s="17"/>
      <c r="M1136" s="17">
        <v>625</v>
      </c>
      <c r="N1136" s="17"/>
      <c r="O1136" s="17">
        <v>708.33</v>
      </c>
      <c r="P1136" s="37"/>
    </row>
    <row r="1137" spans="1:16" x14ac:dyDescent="0.25">
      <c r="A1137" s="14" t="s">
        <v>9</v>
      </c>
      <c r="B1137" s="15"/>
      <c r="C1137" s="16">
        <v>603.79</v>
      </c>
      <c r="D1137" s="17"/>
      <c r="E1137" s="17">
        <v>565.71</v>
      </c>
      <c r="F1137" s="17"/>
      <c r="G1137" s="17">
        <v>528.29999999999995</v>
      </c>
      <c r="H1137" s="17"/>
      <c r="I1137" s="17">
        <v>507.5</v>
      </c>
      <c r="J1137" s="17"/>
      <c r="K1137" s="17">
        <v>541.66</v>
      </c>
      <c r="L1137" s="17"/>
      <c r="M1137" s="17">
        <v>625</v>
      </c>
      <c r="N1137" s="17"/>
      <c r="O1137" s="17">
        <v>708.33</v>
      </c>
      <c r="P1137" s="37"/>
    </row>
    <row r="1138" spans="1:16" x14ac:dyDescent="0.25">
      <c r="A1138" s="14" t="s">
        <v>10</v>
      </c>
      <c r="B1138" s="15"/>
      <c r="C1138" s="16">
        <v>603.79</v>
      </c>
      <c r="D1138" s="17"/>
      <c r="E1138" s="17">
        <v>565.71</v>
      </c>
      <c r="F1138" s="17"/>
      <c r="G1138" s="17">
        <v>0</v>
      </c>
      <c r="H1138" s="17"/>
      <c r="I1138" s="17">
        <v>0</v>
      </c>
      <c r="J1138" s="17"/>
      <c r="K1138" s="17">
        <v>541.66</v>
      </c>
      <c r="L1138" s="17"/>
      <c r="M1138" s="17">
        <v>625</v>
      </c>
      <c r="N1138" s="17"/>
      <c r="O1138" s="17">
        <v>708.33</v>
      </c>
      <c r="P1138" s="37"/>
    </row>
    <row r="1139" spans="1:16" x14ac:dyDescent="0.25">
      <c r="A1139" s="14" t="s">
        <v>11</v>
      </c>
      <c r="B1139" s="15"/>
      <c r="C1139" s="16">
        <v>603.79</v>
      </c>
      <c r="D1139" s="17"/>
      <c r="E1139" s="17">
        <v>565.71</v>
      </c>
      <c r="F1139" s="17"/>
      <c r="G1139" s="17">
        <v>1056.5999999999999</v>
      </c>
      <c r="H1139" s="17"/>
      <c r="I1139" s="17">
        <v>507.5</v>
      </c>
      <c r="J1139" s="17"/>
      <c r="K1139" s="17">
        <v>541.66</v>
      </c>
      <c r="L1139" s="17"/>
      <c r="M1139" s="17">
        <v>625</v>
      </c>
      <c r="N1139" s="17"/>
      <c r="O1139" s="17">
        <v>708.33</v>
      </c>
      <c r="P1139" s="37"/>
    </row>
    <row r="1140" spans="1:16" x14ac:dyDescent="0.25">
      <c r="A1140" s="14" t="s">
        <v>12</v>
      </c>
      <c r="B1140" s="15"/>
      <c r="C1140" s="16">
        <v>0</v>
      </c>
      <c r="D1140" s="17"/>
      <c r="E1140" s="17">
        <v>0</v>
      </c>
      <c r="F1140" s="17"/>
      <c r="G1140" s="17">
        <v>528.29999999999995</v>
      </c>
      <c r="H1140" s="17"/>
      <c r="I1140" s="17">
        <v>1015</v>
      </c>
      <c r="J1140" s="17"/>
      <c r="K1140" s="17">
        <v>541.66</v>
      </c>
      <c r="L1140" s="17"/>
      <c r="M1140" s="17">
        <v>625</v>
      </c>
      <c r="N1140" s="17"/>
      <c r="O1140" s="17">
        <v>708.33</v>
      </c>
      <c r="P1140" s="37"/>
    </row>
    <row r="1141" spans="1:16" x14ac:dyDescent="0.25">
      <c r="A1141" s="14" t="s">
        <v>13</v>
      </c>
      <c r="B1141" s="15"/>
      <c r="C1141" s="16">
        <v>603.79</v>
      </c>
      <c r="D1141" s="17"/>
      <c r="E1141" s="17">
        <v>0</v>
      </c>
      <c r="F1141" s="17"/>
      <c r="G1141" s="17">
        <v>0</v>
      </c>
      <c r="H1141" s="17"/>
      <c r="I1141" s="17">
        <v>507.5</v>
      </c>
      <c r="J1141" s="17"/>
      <c r="K1141" s="17">
        <v>541.66</v>
      </c>
      <c r="L1141" s="17"/>
      <c r="M1141" s="17">
        <v>625</v>
      </c>
      <c r="N1141" s="17"/>
      <c r="O1141" s="17">
        <v>708.33</v>
      </c>
      <c r="P1141" s="37"/>
    </row>
    <row r="1142" spans="1:16" x14ac:dyDescent="0.25">
      <c r="A1142" s="14" t="s">
        <v>14</v>
      </c>
      <c r="B1142" s="15"/>
      <c r="C1142" s="16">
        <v>603.79</v>
      </c>
      <c r="D1142" s="17"/>
      <c r="E1142" s="17">
        <v>1131.42</v>
      </c>
      <c r="F1142" s="17"/>
      <c r="G1142" s="17">
        <v>1056.5999999999999</v>
      </c>
      <c r="H1142" s="17"/>
      <c r="I1142" s="17">
        <f>(C1142+E1142+G1142)/3</f>
        <v>930.60333333333335</v>
      </c>
      <c r="J1142" s="17"/>
      <c r="K1142" s="17">
        <v>541.66</v>
      </c>
      <c r="L1142" s="17"/>
      <c r="M1142" s="17">
        <v>625</v>
      </c>
      <c r="N1142" s="17"/>
      <c r="O1142" s="17">
        <v>708.33</v>
      </c>
      <c r="P1142" s="37"/>
    </row>
    <row r="1143" spans="1:16" x14ac:dyDescent="0.25">
      <c r="A1143" s="14" t="s">
        <v>15</v>
      </c>
      <c r="B1143" s="15"/>
      <c r="C1143" s="16">
        <v>603.79</v>
      </c>
      <c r="D1143" s="17"/>
      <c r="E1143" s="17">
        <v>565.71</v>
      </c>
      <c r="F1143" s="17"/>
      <c r="G1143" s="17">
        <v>528.29999999999995</v>
      </c>
      <c r="H1143" s="17"/>
      <c r="I1143" s="17">
        <f>(C1143+E1143+G1143)/3</f>
        <v>565.93333333333328</v>
      </c>
      <c r="J1143" s="17"/>
      <c r="K1143" s="17">
        <v>541.66</v>
      </c>
      <c r="L1143" s="17"/>
      <c r="M1143" s="17">
        <v>625</v>
      </c>
      <c r="N1143" s="17"/>
      <c r="O1143" s="17">
        <v>708.33</v>
      </c>
      <c r="P1143" s="37"/>
    </row>
    <row r="1144" spans="1:16" ht="15.75" thickBot="1" x14ac:dyDescent="0.3">
      <c r="A1144" s="18" t="s">
        <v>16</v>
      </c>
      <c r="B1144" s="19"/>
      <c r="C1144" s="20">
        <v>603.79</v>
      </c>
      <c r="D1144" s="21"/>
      <c r="E1144" s="21">
        <v>565.71</v>
      </c>
      <c r="F1144" s="21"/>
      <c r="G1144" s="21">
        <v>0</v>
      </c>
      <c r="H1144" s="21"/>
      <c r="I1144" s="17">
        <f>(C1144+E1144+G1144)/3</f>
        <v>389.83333333333331</v>
      </c>
      <c r="J1144" s="17"/>
      <c r="K1144" s="17">
        <v>541.74</v>
      </c>
      <c r="L1144" s="17"/>
      <c r="M1144" s="17">
        <v>625</v>
      </c>
      <c r="N1144" s="17"/>
      <c r="O1144" s="17">
        <v>708.37</v>
      </c>
      <c r="P1144" s="37"/>
    </row>
    <row r="1145" spans="1:16" ht="15.75" thickBot="1" x14ac:dyDescent="0.3">
      <c r="A1145" s="22" t="s">
        <v>17</v>
      </c>
      <c r="B1145" s="23"/>
      <c r="C1145" s="24">
        <f>SUM(C1133:D1144)</f>
        <v>7231.49</v>
      </c>
      <c r="D1145" s="25"/>
      <c r="E1145" s="25">
        <f>SUM(E1133:F1144)</f>
        <v>6222.81</v>
      </c>
      <c r="F1145" s="25"/>
      <c r="G1145" s="25">
        <f>SUM(G1133:H1144)</f>
        <v>6377.0099999999993</v>
      </c>
      <c r="H1145" s="25"/>
      <c r="I1145" s="25">
        <f>SUM(I1133:J1144)</f>
        <v>5438.87</v>
      </c>
      <c r="J1145" s="25"/>
      <c r="K1145" s="25">
        <f>SUM(K1133:L1144)</f>
        <v>6499.9999999999991</v>
      </c>
      <c r="L1145" s="25"/>
      <c r="M1145" s="25">
        <f>SUM(M1133:N1144)</f>
        <v>7500</v>
      </c>
      <c r="N1145" s="25"/>
      <c r="O1145" s="25">
        <f>SUM(O1133:P1144)</f>
        <v>8500</v>
      </c>
      <c r="P1145" s="27"/>
    </row>
    <row r="1147" spans="1:16" x14ac:dyDescent="0.25">
      <c r="A1147" s="11" t="s">
        <v>19</v>
      </c>
      <c r="B1147" s="11"/>
    </row>
    <row r="1148" spans="1:16" x14ac:dyDescent="0.25">
      <c r="A1148" s="12" t="s">
        <v>93</v>
      </c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</row>
    <row r="1149" spans="1:16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  <c r="P1149" s="12"/>
    </row>
    <row r="1150" spans="1:16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</row>
    <row r="1151" spans="1:16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  <c r="P1151" s="12"/>
    </row>
    <row r="1152" spans="1:16" x14ac:dyDescent="0.25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</row>
    <row r="1154" spans="1:16" ht="15.75" x14ac:dyDescent="0.25">
      <c r="A1154" s="44" t="s">
        <v>23</v>
      </c>
      <c r="B1154" s="44"/>
      <c r="C1154" s="44"/>
      <c r="D1154" s="44"/>
      <c r="E1154" s="44"/>
      <c r="F1154" s="44"/>
      <c r="G1154" s="44"/>
      <c r="H1154" s="44"/>
      <c r="I1154" s="44"/>
      <c r="J1154" s="44"/>
      <c r="K1154" s="44"/>
      <c r="L1154" s="44"/>
      <c r="M1154" s="44"/>
      <c r="N1154" s="44"/>
      <c r="O1154" s="44"/>
      <c r="P1154" s="44"/>
    </row>
    <row r="1155" spans="1:16" ht="15.75" x14ac:dyDescent="0.25">
      <c r="A1155" s="44" t="s">
        <v>0</v>
      </c>
      <c r="B1155" s="44"/>
      <c r="C1155" s="44"/>
      <c r="D1155" s="44"/>
      <c r="E1155" s="44"/>
      <c r="F1155" s="44"/>
      <c r="G1155" s="44"/>
      <c r="H1155" s="44"/>
      <c r="I1155" s="44"/>
      <c r="J1155" s="44"/>
      <c r="K1155" s="44"/>
      <c r="L1155" s="44"/>
      <c r="M1155" s="44"/>
      <c r="N1155" s="44"/>
      <c r="O1155" s="44"/>
      <c r="P1155" s="44"/>
    </row>
    <row r="1157" spans="1:16" x14ac:dyDescent="0.25">
      <c r="A1157" s="12" t="s">
        <v>1</v>
      </c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</row>
    <row r="1158" spans="1:16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1:16" x14ac:dyDescent="0.25">
      <c r="A1159" s="11" t="s">
        <v>2</v>
      </c>
      <c r="B1159" s="11"/>
      <c r="C1159" s="11"/>
      <c r="D1159" s="3"/>
      <c r="E1159" s="40" t="s">
        <v>58</v>
      </c>
      <c r="F1159" s="40"/>
      <c r="G1159" s="40"/>
      <c r="H1159" s="40"/>
      <c r="I1159" s="40"/>
      <c r="J1159" s="40"/>
      <c r="K1159" s="40"/>
    </row>
    <row r="1160" spans="1:16" ht="15.75" thickBot="1" x14ac:dyDescent="0.3">
      <c r="A1160" s="11"/>
      <c r="B1160" s="11"/>
      <c r="C1160" s="11"/>
      <c r="D1160" s="3"/>
      <c r="E1160" s="40"/>
      <c r="F1160" s="40"/>
      <c r="G1160" s="40"/>
    </row>
    <row r="1161" spans="1:16" x14ac:dyDescent="0.25">
      <c r="A1161" s="13" t="s">
        <v>4</v>
      </c>
      <c r="B1161" s="13"/>
      <c r="C1161" s="13"/>
      <c r="D1161" s="13"/>
      <c r="G1161" s="41">
        <v>2015</v>
      </c>
      <c r="H1161" s="42"/>
      <c r="I1161" s="42">
        <v>2016</v>
      </c>
      <c r="J1161" s="42"/>
      <c r="K1161" s="42">
        <v>2017</v>
      </c>
      <c r="L1161" s="43"/>
    </row>
    <row r="1162" spans="1:16" ht="15.75" thickBot="1" x14ac:dyDescent="0.3">
      <c r="A1162" s="13"/>
      <c r="B1162" s="13"/>
      <c r="C1162" s="13"/>
      <c r="D1162" s="13"/>
      <c r="G1162" s="39">
        <v>7.2999999999999995E-2</v>
      </c>
      <c r="H1162" s="28"/>
      <c r="I1162" s="28">
        <v>5.5E-2</v>
      </c>
      <c r="J1162" s="28"/>
      <c r="K1162" s="28">
        <v>5.5E-2</v>
      </c>
      <c r="L1162" s="29"/>
    </row>
    <row r="1163" spans="1:16" ht="15.75" thickBot="1" x14ac:dyDescent="0.3">
      <c r="A1163" s="1"/>
      <c r="B1163" s="1"/>
      <c r="C1163" s="1"/>
      <c r="D1163" s="1"/>
      <c r="G1163" s="2"/>
      <c r="H1163" s="1"/>
      <c r="I1163" s="2"/>
      <c r="J1163" s="1"/>
      <c r="K1163" s="2"/>
      <c r="L1163" s="1"/>
    </row>
    <row r="1164" spans="1:16" ht="15.75" thickBot="1" x14ac:dyDescent="0.3">
      <c r="A1164" s="30" t="s">
        <v>21</v>
      </c>
      <c r="B1164" s="31"/>
      <c r="C1164" s="32">
        <v>2011</v>
      </c>
      <c r="D1164" s="32"/>
      <c r="E1164" s="32">
        <v>2012</v>
      </c>
      <c r="F1164" s="32"/>
      <c r="G1164" s="32">
        <v>2013</v>
      </c>
      <c r="H1164" s="32"/>
      <c r="I1164" s="32">
        <v>2014</v>
      </c>
      <c r="J1164" s="32"/>
      <c r="K1164" s="32">
        <v>2015</v>
      </c>
      <c r="L1164" s="32"/>
      <c r="M1164" s="32">
        <v>2016</v>
      </c>
      <c r="N1164" s="32"/>
      <c r="O1164" s="32">
        <v>2017</v>
      </c>
      <c r="P1164" s="32"/>
    </row>
    <row r="1165" spans="1:16" x14ac:dyDescent="0.25">
      <c r="A1165" s="33" t="s">
        <v>5</v>
      </c>
      <c r="B1165" s="34"/>
      <c r="C1165" s="35">
        <v>45094.92</v>
      </c>
      <c r="D1165" s="36"/>
      <c r="E1165" s="36">
        <v>62754.97</v>
      </c>
      <c r="F1165" s="36"/>
      <c r="G1165" s="36">
        <v>60289.14</v>
      </c>
      <c r="H1165" s="36"/>
      <c r="I1165" s="36">
        <v>56865.81</v>
      </c>
      <c r="J1165" s="36"/>
      <c r="K1165" s="36">
        <v>76000</v>
      </c>
      <c r="L1165" s="36"/>
      <c r="M1165" s="36">
        <v>79166.66</v>
      </c>
      <c r="N1165" s="36"/>
      <c r="O1165" s="36">
        <v>81666.66</v>
      </c>
      <c r="P1165" s="38"/>
    </row>
    <row r="1166" spans="1:16" x14ac:dyDescent="0.25">
      <c r="A1166" s="14" t="s">
        <v>6</v>
      </c>
      <c r="B1166" s="15"/>
      <c r="C1166" s="16">
        <v>44744.35</v>
      </c>
      <c r="D1166" s="17"/>
      <c r="E1166" s="17">
        <v>37893.870000000003</v>
      </c>
      <c r="F1166" s="17"/>
      <c r="G1166" s="17">
        <v>50529.24</v>
      </c>
      <c r="H1166" s="17"/>
      <c r="I1166" s="17">
        <v>58307.38</v>
      </c>
      <c r="J1166" s="17"/>
      <c r="K1166" s="17">
        <v>76000</v>
      </c>
      <c r="L1166" s="17"/>
      <c r="M1166" s="17">
        <v>79166.66</v>
      </c>
      <c r="N1166" s="17"/>
      <c r="O1166" s="17">
        <v>81666.66</v>
      </c>
      <c r="P1166" s="37"/>
    </row>
    <row r="1167" spans="1:16" x14ac:dyDescent="0.25">
      <c r="A1167" s="14" t="s">
        <v>7</v>
      </c>
      <c r="B1167" s="15"/>
      <c r="C1167" s="16">
        <v>72555.259999999995</v>
      </c>
      <c r="D1167" s="17"/>
      <c r="E1167" s="17">
        <v>57169.95</v>
      </c>
      <c r="F1167" s="17"/>
      <c r="G1167" s="17">
        <v>56281.64</v>
      </c>
      <c r="H1167" s="17"/>
      <c r="I1167" s="17">
        <v>61090.75</v>
      </c>
      <c r="J1167" s="17"/>
      <c r="K1167" s="17">
        <v>76000</v>
      </c>
      <c r="L1167" s="17"/>
      <c r="M1167" s="17">
        <v>79166.66</v>
      </c>
      <c r="N1167" s="17"/>
      <c r="O1167" s="17">
        <v>81666.66</v>
      </c>
      <c r="P1167" s="37"/>
    </row>
    <row r="1168" spans="1:16" x14ac:dyDescent="0.25">
      <c r="A1168" s="14" t="s">
        <v>8</v>
      </c>
      <c r="B1168" s="15"/>
      <c r="C1168" s="16">
        <v>40357.269999999997</v>
      </c>
      <c r="D1168" s="17"/>
      <c r="E1168" s="17">
        <v>49252.66</v>
      </c>
      <c r="F1168" s="17"/>
      <c r="G1168" s="17">
        <v>73846.899999999994</v>
      </c>
      <c r="H1168" s="17"/>
      <c r="I1168" s="17">
        <v>76855.149999999994</v>
      </c>
      <c r="J1168" s="17"/>
      <c r="K1168" s="17">
        <v>76000</v>
      </c>
      <c r="L1168" s="17"/>
      <c r="M1168" s="17">
        <v>79166.66</v>
      </c>
      <c r="N1168" s="17"/>
      <c r="O1168" s="17">
        <v>81666.66</v>
      </c>
      <c r="P1168" s="37"/>
    </row>
    <row r="1169" spans="1:16" x14ac:dyDescent="0.25">
      <c r="A1169" s="14" t="s">
        <v>9</v>
      </c>
      <c r="B1169" s="15"/>
      <c r="C1169" s="16">
        <v>55911.51</v>
      </c>
      <c r="D1169" s="17"/>
      <c r="E1169" s="17">
        <v>79684.78</v>
      </c>
      <c r="F1169" s="17"/>
      <c r="G1169" s="17">
        <v>55860.61</v>
      </c>
      <c r="H1169" s="17"/>
      <c r="I1169" s="17">
        <v>57121</v>
      </c>
      <c r="J1169" s="17"/>
      <c r="K1169" s="17">
        <v>76000</v>
      </c>
      <c r="L1169" s="17"/>
      <c r="M1169" s="17">
        <v>79166.66</v>
      </c>
      <c r="N1169" s="17"/>
      <c r="O1169" s="17">
        <v>81666.66</v>
      </c>
      <c r="P1169" s="37"/>
    </row>
    <row r="1170" spans="1:16" x14ac:dyDescent="0.25">
      <c r="A1170" s="14" t="s">
        <v>10</v>
      </c>
      <c r="B1170" s="15"/>
      <c r="C1170" s="16">
        <v>70631.81</v>
      </c>
      <c r="D1170" s="17"/>
      <c r="E1170" s="17">
        <v>49360.99</v>
      </c>
      <c r="F1170" s="17"/>
      <c r="G1170" s="17">
        <v>61518.21</v>
      </c>
      <c r="H1170" s="17"/>
      <c r="I1170" s="17">
        <v>45237.88</v>
      </c>
      <c r="J1170" s="17"/>
      <c r="K1170" s="17">
        <v>76000</v>
      </c>
      <c r="L1170" s="17"/>
      <c r="M1170" s="17">
        <v>79166.66</v>
      </c>
      <c r="N1170" s="17"/>
      <c r="O1170" s="17">
        <v>81666.66</v>
      </c>
      <c r="P1170" s="37"/>
    </row>
    <row r="1171" spans="1:16" x14ac:dyDescent="0.25">
      <c r="A1171" s="14" t="s">
        <v>11</v>
      </c>
      <c r="B1171" s="15"/>
      <c r="C1171" s="16">
        <v>56161.279999999999</v>
      </c>
      <c r="D1171" s="17"/>
      <c r="E1171" s="17">
        <v>76108.509999999995</v>
      </c>
      <c r="F1171" s="17"/>
      <c r="G1171" s="17">
        <v>73789.22</v>
      </c>
      <c r="H1171" s="17"/>
      <c r="I1171" s="17">
        <v>78871.48</v>
      </c>
      <c r="J1171" s="17"/>
      <c r="K1171" s="17">
        <v>76000</v>
      </c>
      <c r="L1171" s="17"/>
      <c r="M1171" s="17">
        <v>79166.66</v>
      </c>
      <c r="N1171" s="17"/>
      <c r="O1171" s="17">
        <v>81666.66</v>
      </c>
      <c r="P1171" s="37"/>
    </row>
    <row r="1172" spans="1:16" x14ac:dyDescent="0.25">
      <c r="A1172" s="14" t="s">
        <v>12</v>
      </c>
      <c r="B1172" s="15"/>
      <c r="C1172" s="16">
        <v>72107.210000000006</v>
      </c>
      <c r="D1172" s="17"/>
      <c r="E1172" s="17">
        <v>47500.02</v>
      </c>
      <c r="F1172" s="17"/>
      <c r="G1172" s="17">
        <v>56852.81</v>
      </c>
      <c r="H1172" s="17"/>
      <c r="I1172" s="17">
        <v>55428.94</v>
      </c>
      <c r="J1172" s="17"/>
      <c r="K1172" s="17">
        <v>76000</v>
      </c>
      <c r="L1172" s="17"/>
      <c r="M1172" s="17">
        <v>79166.66</v>
      </c>
      <c r="N1172" s="17"/>
      <c r="O1172" s="17">
        <v>81666.66</v>
      </c>
      <c r="P1172" s="37"/>
    </row>
    <row r="1173" spans="1:16" x14ac:dyDescent="0.25">
      <c r="A1173" s="14" t="s">
        <v>13</v>
      </c>
      <c r="B1173" s="15"/>
      <c r="C1173" s="16">
        <v>52016.89</v>
      </c>
      <c r="D1173" s="17"/>
      <c r="E1173" s="17">
        <v>57020.49</v>
      </c>
      <c r="F1173" s="17"/>
      <c r="G1173" s="17">
        <v>51657.89</v>
      </c>
      <c r="H1173" s="17"/>
      <c r="I1173" s="17">
        <v>80470.69</v>
      </c>
      <c r="J1173" s="17"/>
      <c r="K1173" s="17">
        <v>76000</v>
      </c>
      <c r="L1173" s="17"/>
      <c r="M1173" s="17">
        <v>79166.66</v>
      </c>
      <c r="N1173" s="17"/>
      <c r="O1173" s="17">
        <v>81666.66</v>
      </c>
      <c r="P1173" s="37"/>
    </row>
    <row r="1174" spans="1:16" x14ac:dyDescent="0.25">
      <c r="A1174" s="14" t="s">
        <v>14</v>
      </c>
      <c r="B1174" s="15"/>
      <c r="C1174" s="16">
        <v>58333.13</v>
      </c>
      <c r="D1174" s="17"/>
      <c r="E1174" s="17">
        <v>72044.02</v>
      </c>
      <c r="F1174" s="17"/>
      <c r="G1174" s="17">
        <v>90627.12</v>
      </c>
      <c r="H1174" s="17"/>
      <c r="I1174" s="17">
        <f>(C1174+E1174+G1174)/3</f>
        <v>73668.09</v>
      </c>
      <c r="J1174" s="17"/>
      <c r="K1174" s="17">
        <v>76000</v>
      </c>
      <c r="L1174" s="17"/>
      <c r="M1174" s="17">
        <v>79166.66</v>
      </c>
      <c r="N1174" s="17"/>
      <c r="O1174" s="17">
        <v>81666.66</v>
      </c>
      <c r="P1174" s="37"/>
    </row>
    <row r="1175" spans="1:16" x14ac:dyDescent="0.25">
      <c r="A1175" s="14" t="s">
        <v>15</v>
      </c>
      <c r="B1175" s="15"/>
      <c r="C1175" s="16">
        <v>78179.37</v>
      </c>
      <c r="D1175" s="17"/>
      <c r="E1175" s="17">
        <v>57890.47</v>
      </c>
      <c r="F1175" s="17"/>
      <c r="G1175" s="17">
        <v>60571.82</v>
      </c>
      <c r="H1175" s="17"/>
      <c r="I1175" s="17">
        <f>(C1175+E1175+G1175)/3</f>
        <v>65547.22</v>
      </c>
      <c r="J1175" s="17"/>
      <c r="K1175" s="17">
        <v>76000</v>
      </c>
      <c r="L1175" s="17"/>
      <c r="M1175" s="17">
        <v>79166.66</v>
      </c>
      <c r="N1175" s="17"/>
      <c r="O1175" s="17">
        <v>81666.66</v>
      </c>
      <c r="P1175" s="37"/>
    </row>
    <row r="1176" spans="1:16" ht="15.75" thickBot="1" x14ac:dyDescent="0.3">
      <c r="A1176" s="18" t="s">
        <v>16</v>
      </c>
      <c r="B1176" s="19"/>
      <c r="C1176" s="20">
        <v>75876.27</v>
      </c>
      <c r="D1176" s="21"/>
      <c r="E1176" s="21">
        <v>90209.23</v>
      </c>
      <c r="F1176" s="21"/>
      <c r="G1176" s="21">
        <v>87698.85</v>
      </c>
      <c r="H1176" s="21"/>
      <c r="I1176" s="17">
        <f>(C1176+E1176+G1176)/3</f>
        <v>84594.78333333334</v>
      </c>
      <c r="J1176" s="17"/>
      <c r="K1176" s="17">
        <v>76000</v>
      </c>
      <c r="L1176" s="17"/>
      <c r="M1176" s="17">
        <v>79166.740000000005</v>
      </c>
      <c r="N1176" s="17"/>
      <c r="O1176" s="17">
        <v>81666.740000000005</v>
      </c>
      <c r="P1176" s="37"/>
    </row>
    <row r="1177" spans="1:16" ht="15.75" thickBot="1" x14ac:dyDescent="0.3">
      <c r="A1177" s="22" t="s">
        <v>17</v>
      </c>
      <c r="B1177" s="23"/>
      <c r="C1177" s="24">
        <f>SUM(C1165:D1176)</f>
        <v>721969.27</v>
      </c>
      <c r="D1177" s="25"/>
      <c r="E1177" s="25">
        <f>SUM(E1165:F1176)</f>
        <v>736889.96</v>
      </c>
      <c r="F1177" s="25"/>
      <c r="G1177" s="25">
        <f>SUM(G1165:H1176)</f>
        <v>779523.45</v>
      </c>
      <c r="H1177" s="25"/>
      <c r="I1177" s="25">
        <f>SUM(I1165:J1176)</f>
        <v>794059.17333333322</v>
      </c>
      <c r="J1177" s="25"/>
      <c r="K1177" s="25">
        <f>SUM(K1165:L1176)</f>
        <v>912000</v>
      </c>
      <c r="L1177" s="25"/>
      <c r="M1177" s="25">
        <f>SUM(M1165:N1176)</f>
        <v>950000.00000000023</v>
      </c>
      <c r="N1177" s="25"/>
      <c r="O1177" s="25">
        <f>SUM(O1165:P1176)</f>
        <v>980000.00000000023</v>
      </c>
      <c r="P1177" s="27"/>
    </row>
    <row r="1179" spans="1:16" x14ac:dyDescent="0.25">
      <c r="A1179" s="11" t="s">
        <v>19</v>
      </c>
      <c r="B1179" s="11"/>
    </row>
    <row r="1180" spans="1:16" x14ac:dyDescent="0.25">
      <c r="A1180" s="12" t="s">
        <v>93</v>
      </c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</row>
    <row r="1181" spans="1:16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</row>
    <row r="1182" spans="1:16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</row>
    <row r="1183" spans="1:16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  <c r="P1183" s="12"/>
    </row>
    <row r="1184" spans="1:16" x14ac:dyDescent="0.25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</row>
    <row r="1186" spans="1:16" ht="15.75" x14ac:dyDescent="0.25">
      <c r="A1186" s="44" t="s">
        <v>23</v>
      </c>
      <c r="B1186" s="44"/>
      <c r="C1186" s="44"/>
      <c r="D1186" s="44"/>
      <c r="E1186" s="44"/>
      <c r="F1186" s="44"/>
      <c r="G1186" s="44"/>
      <c r="H1186" s="44"/>
      <c r="I1186" s="44"/>
      <c r="J1186" s="44"/>
      <c r="K1186" s="44"/>
      <c r="L1186" s="44"/>
      <c r="M1186" s="44"/>
      <c r="N1186" s="44"/>
      <c r="O1186" s="44"/>
      <c r="P1186" s="44"/>
    </row>
    <row r="1187" spans="1:16" ht="15.75" x14ac:dyDescent="0.25">
      <c r="A1187" s="44" t="s">
        <v>0</v>
      </c>
      <c r="B1187" s="44"/>
      <c r="C1187" s="44"/>
      <c r="D1187" s="44"/>
      <c r="E1187" s="44"/>
      <c r="F1187" s="44"/>
      <c r="G1187" s="44"/>
      <c r="H1187" s="44"/>
      <c r="I1187" s="44"/>
      <c r="J1187" s="44"/>
      <c r="K1187" s="44"/>
      <c r="L1187" s="44"/>
      <c r="M1187" s="44"/>
      <c r="N1187" s="44"/>
      <c r="O1187" s="44"/>
      <c r="P1187" s="44"/>
    </row>
    <row r="1189" spans="1:16" x14ac:dyDescent="0.25">
      <c r="A1189" s="12" t="s">
        <v>1</v>
      </c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</row>
    <row r="1190" spans="1:16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1:16" x14ac:dyDescent="0.25">
      <c r="A1191" s="11" t="s">
        <v>2</v>
      </c>
      <c r="B1191" s="11"/>
      <c r="C1191" s="11"/>
      <c r="D1191" s="3"/>
      <c r="E1191" s="40" t="s">
        <v>59</v>
      </c>
      <c r="F1191" s="40"/>
      <c r="G1191" s="40"/>
      <c r="H1191" s="40"/>
      <c r="I1191" s="40"/>
      <c r="J1191" s="40"/>
      <c r="K1191" s="40"/>
    </row>
    <row r="1192" spans="1:16" ht="15.75" thickBot="1" x14ac:dyDescent="0.3">
      <c r="A1192" s="11"/>
      <c r="B1192" s="11"/>
      <c r="C1192" s="11"/>
      <c r="D1192" s="3"/>
      <c r="E1192" s="40"/>
      <c r="F1192" s="40"/>
      <c r="G1192" s="40"/>
    </row>
    <row r="1193" spans="1:16" x14ac:dyDescent="0.25">
      <c r="A1193" s="13" t="s">
        <v>4</v>
      </c>
      <c r="B1193" s="13"/>
      <c r="C1193" s="13"/>
      <c r="D1193" s="13"/>
      <c r="G1193" s="41">
        <v>2015</v>
      </c>
      <c r="H1193" s="42"/>
      <c r="I1193" s="42">
        <v>2016</v>
      </c>
      <c r="J1193" s="42"/>
      <c r="K1193" s="42">
        <v>2017</v>
      </c>
      <c r="L1193" s="43"/>
    </row>
    <row r="1194" spans="1:16" ht="15.75" thickBot="1" x14ac:dyDescent="0.3">
      <c r="A1194" s="13"/>
      <c r="B1194" s="13"/>
      <c r="C1194" s="13"/>
      <c r="D1194" s="13"/>
      <c r="G1194" s="39">
        <v>7.2999999999999995E-2</v>
      </c>
      <c r="H1194" s="28"/>
      <c r="I1194" s="28">
        <v>5.5E-2</v>
      </c>
      <c r="J1194" s="28"/>
      <c r="K1194" s="28">
        <v>5.5E-2</v>
      </c>
      <c r="L1194" s="29"/>
    </row>
    <row r="1195" spans="1:16" ht="15.75" thickBot="1" x14ac:dyDescent="0.3">
      <c r="A1195" s="1"/>
      <c r="B1195" s="1"/>
      <c r="C1195" s="1"/>
      <c r="D1195" s="1"/>
      <c r="G1195" s="2"/>
      <c r="H1195" s="1"/>
      <c r="I1195" s="2"/>
      <c r="J1195" s="1"/>
      <c r="K1195" s="2"/>
      <c r="L1195" s="1"/>
    </row>
    <row r="1196" spans="1:16" ht="15.75" thickBot="1" x14ac:dyDescent="0.3">
      <c r="A1196" s="30" t="s">
        <v>21</v>
      </c>
      <c r="B1196" s="31"/>
      <c r="C1196" s="32">
        <v>2011</v>
      </c>
      <c r="D1196" s="32"/>
      <c r="E1196" s="32">
        <v>2012</v>
      </c>
      <c r="F1196" s="32"/>
      <c r="G1196" s="32">
        <v>2013</v>
      </c>
      <c r="H1196" s="32"/>
      <c r="I1196" s="32">
        <v>2014</v>
      </c>
      <c r="J1196" s="32"/>
      <c r="K1196" s="32">
        <v>2015</v>
      </c>
      <c r="L1196" s="32"/>
      <c r="M1196" s="32">
        <v>2016</v>
      </c>
      <c r="N1196" s="32"/>
      <c r="O1196" s="32">
        <v>2017</v>
      </c>
      <c r="P1196" s="32"/>
    </row>
    <row r="1197" spans="1:16" x14ac:dyDescent="0.25">
      <c r="A1197" s="33" t="s">
        <v>5</v>
      </c>
      <c r="B1197" s="34"/>
      <c r="C1197" s="35">
        <v>11110.9</v>
      </c>
      <c r="D1197" s="36"/>
      <c r="E1197" s="36">
        <v>13307.88</v>
      </c>
      <c r="F1197" s="36"/>
      <c r="G1197" s="36">
        <v>14611.35</v>
      </c>
      <c r="H1197" s="36"/>
      <c r="I1197" s="36">
        <v>16729.849999999999</v>
      </c>
      <c r="J1197" s="36"/>
      <c r="K1197" s="36">
        <v>8683.33</v>
      </c>
      <c r="L1197" s="36"/>
      <c r="M1197" s="36">
        <v>8750</v>
      </c>
      <c r="N1197" s="36"/>
      <c r="O1197" s="36">
        <v>9000</v>
      </c>
      <c r="P1197" s="38"/>
    </row>
    <row r="1198" spans="1:16" x14ac:dyDescent="0.25">
      <c r="A1198" s="14" t="s">
        <v>6</v>
      </c>
      <c r="B1198" s="15"/>
      <c r="C1198" s="16">
        <v>2448.4299999999998</v>
      </c>
      <c r="D1198" s="17"/>
      <c r="E1198" s="17">
        <v>2989.01</v>
      </c>
      <c r="F1198" s="17"/>
      <c r="G1198" s="17">
        <v>2471</v>
      </c>
      <c r="H1198" s="17"/>
      <c r="I1198" s="17">
        <v>3637.33</v>
      </c>
      <c r="J1198" s="17"/>
      <c r="K1198" s="17">
        <v>8683.33</v>
      </c>
      <c r="L1198" s="17"/>
      <c r="M1198" s="17">
        <v>8750</v>
      </c>
      <c r="N1198" s="17"/>
      <c r="O1198" s="17">
        <v>9000</v>
      </c>
      <c r="P1198" s="37"/>
    </row>
    <row r="1199" spans="1:16" x14ac:dyDescent="0.25">
      <c r="A1199" s="14" t="s">
        <v>7</v>
      </c>
      <c r="B1199" s="15"/>
      <c r="C1199" s="16">
        <v>4284.78</v>
      </c>
      <c r="D1199" s="17"/>
      <c r="E1199" s="17">
        <v>4060.02</v>
      </c>
      <c r="F1199" s="17"/>
      <c r="G1199" s="17">
        <v>6043.37</v>
      </c>
      <c r="H1199" s="17"/>
      <c r="I1199" s="17">
        <v>5714.25</v>
      </c>
      <c r="J1199" s="17"/>
      <c r="K1199" s="17">
        <v>8683.33</v>
      </c>
      <c r="L1199" s="17"/>
      <c r="M1199" s="17">
        <v>8750</v>
      </c>
      <c r="N1199" s="17"/>
      <c r="O1199" s="17">
        <v>9000</v>
      </c>
      <c r="P1199" s="37"/>
    </row>
    <row r="1200" spans="1:16" x14ac:dyDescent="0.25">
      <c r="A1200" s="14" t="s">
        <v>8</v>
      </c>
      <c r="B1200" s="15"/>
      <c r="C1200" s="16">
        <v>8817.27</v>
      </c>
      <c r="D1200" s="17"/>
      <c r="E1200" s="17">
        <v>10380.450000000001</v>
      </c>
      <c r="F1200" s="17"/>
      <c r="G1200" s="17">
        <v>12995.97</v>
      </c>
      <c r="H1200" s="17"/>
      <c r="I1200" s="17">
        <v>12142.97</v>
      </c>
      <c r="J1200" s="17"/>
      <c r="K1200" s="17">
        <v>8683.33</v>
      </c>
      <c r="L1200" s="17"/>
      <c r="M1200" s="17">
        <v>8750</v>
      </c>
      <c r="N1200" s="17"/>
      <c r="O1200" s="17">
        <v>9000</v>
      </c>
      <c r="P1200" s="37"/>
    </row>
    <row r="1201" spans="1:16" x14ac:dyDescent="0.25">
      <c r="A1201" s="14" t="s">
        <v>9</v>
      </c>
      <c r="B1201" s="15"/>
      <c r="C1201" s="16">
        <v>12604.23</v>
      </c>
      <c r="D1201" s="17"/>
      <c r="E1201" s="17">
        <v>14205.34</v>
      </c>
      <c r="F1201" s="17"/>
      <c r="G1201" s="17">
        <v>12877.61</v>
      </c>
      <c r="H1201" s="17"/>
      <c r="I1201" s="17">
        <v>14628.59</v>
      </c>
      <c r="J1201" s="17"/>
      <c r="K1201" s="17">
        <v>8683.33</v>
      </c>
      <c r="L1201" s="17"/>
      <c r="M1201" s="17">
        <v>8750</v>
      </c>
      <c r="N1201" s="17"/>
      <c r="O1201" s="17">
        <v>9000</v>
      </c>
      <c r="P1201" s="37"/>
    </row>
    <row r="1202" spans="1:16" x14ac:dyDescent="0.25">
      <c r="A1202" s="14" t="s">
        <v>10</v>
      </c>
      <c r="B1202" s="15"/>
      <c r="C1202" s="16">
        <v>8788.0300000000007</v>
      </c>
      <c r="D1202" s="17"/>
      <c r="E1202" s="17">
        <v>10529.97</v>
      </c>
      <c r="F1202" s="17"/>
      <c r="G1202" s="17">
        <v>10980.1</v>
      </c>
      <c r="H1202" s="17"/>
      <c r="I1202" s="17">
        <v>21768.240000000002</v>
      </c>
      <c r="J1202" s="17"/>
      <c r="K1202" s="17">
        <v>8683.33</v>
      </c>
      <c r="L1202" s="17"/>
      <c r="M1202" s="17">
        <v>8750</v>
      </c>
      <c r="N1202" s="17"/>
      <c r="O1202" s="17">
        <v>9000</v>
      </c>
      <c r="P1202" s="37"/>
    </row>
    <row r="1203" spans="1:16" x14ac:dyDescent="0.25">
      <c r="A1203" s="14" t="s">
        <v>11</v>
      </c>
      <c r="B1203" s="15"/>
      <c r="C1203" s="16">
        <v>7461.35</v>
      </c>
      <c r="D1203" s="17"/>
      <c r="E1203" s="17">
        <v>7847.24</v>
      </c>
      <c r="F1203" s="17"/>
      <c r="G1203" s="17">
        <v>7426.84</v>
      </c>
      <c r="H1203" s="17"/>
      <c r="I1203" s="17">
        <v>9795.4</v>
      </c>
      <c r="J1203" s="17"/>
      <c r="K1203" s="17">
        <v>8683.33</v>
      </c>
      <c r="L1203" s="17"/>
      <c r="M1203" s="17">
        <v>8750</v>
      </c>
      <c r="N1203" s="17"/>
      <c r="O1203" s="17">
        <v>9000</v>
      </c>
      <c r="P1203" s="37"/>
    </row>
    <row r="1204" spans="1:16" x14ac:dyDescent="0.25">
      <c r="A1204" s="14" t="s">
        <v>12</v>
      </c>
      <c r="B1204" s="15"/>
      <c r="C1204" s="16">
        <v>3916.64</v>
      </c>
      <c r="D1204" s="17"/>
      <c r="E1204" s="17">
        <v>3516.43</v>
      </c>
      <c r="F1204" s="17"/>
      <c r="G1204" s="17">
        <v>59521.29</v>
      </c>
      <c r="H1204" s="17"/>
      <c r="I1204" s="17">
        <v>2572.4499999999998</v>
      </c>
      <c r="J1204" s="17"/>
      <c r="K1204" s="17">
        <v>8683.33</v>
      </c>
      <c r="L1204" s="17"/>
      <c r="M1204" s="17">
        <v>8750</v>
      </c>
      <c r="N1204" s="17"/>
      <c r="O1204" s="17">
        <v>9000</v>
      </c>
      <c r="P1204" s="37"/>
    </row>
    <row r="1205" spans="1:16" x14ac:dyDescent="0.25">
      <c r="A1205" s="14" t="s">
        <v>13</v>
      </c>
      <c r="B1205" s="15"/>
      <c r="C1205" s="16">
        <v>1172.8900000000001</v>
      </c>
      <c r="D1205" s="17"/>
      <c r="E1205" s="17">
        <v>857.05</v>
      </c>
      <c r="F1205" s="17"/>
      <c r="G1205" s="17">
        <v>872.83</v>
      </c>
      <c r="H1205" s="17"/>
      <c r="I1205" s="17">
        <v>938.1</v>
      </c>
      <c r="J1205" s="17"/>
      <c r="K1205" s="17">
        <v>8683.33</v>
      </c>
      <c r="L1205" s="17"/>
      <c r="M1205" s="17">
        <v>8750</v>
      </c>
      <c r="N1205" s="17"/>
      <c r="O1205" s="17">
        <v>9000</v>
      </c>
      <c r="P1205" s="37"/>
    </row>
    <row r="1206" spans="1:16" x14ac:dyDescent="0.25">
      <c r="A1206" s="14" t="s">
        <v>14</v>
      </c>
      <c r="B1206" s="15"/>
      <c r="C1206" s="16">
        <v>931.32</v>
      </c>
      <c r="D1206" s="17"/>
      <c r="E1206" s="17">
        <v>984.73</v>
      </c>
      <c r="F1206" s="17"/>
      <c r="G1206" s="45">
        <v>761.79</v>
      </c>
      <c r="H1206" s="46"/>
      <c r="I1206" s="17">
        <f>(C1206+E1206+G1206)/3</f>
        <v>892.61333333333334</v>
      </c>
      <c r="J1206" s="17"/>
      <c r="K1206" s="17">
        <v>8683.33</v>
      </c>
      <c r="L1206" s="17"/>
      <c r="M1206" s="17">
        <v>8750</v>
      </c>
      <c r="N1206" s="17"/>
      <c r="O1206" s="17">
        <v>9000</v>
      </c>
      <c r="P1206" s="37"/>
    </row>
    <row r="1207" spans="1:16" x14ac:dyDescent="0.25">
      <c r="A1207" s="14" t="s">
        <v>15</v>
      </c>
      <c r="B1207" s="15"/>
      <c r="C1207" s="16">
        <v>432.1</v>
      </c>
      <c r="D1207" s="17"/>
      <c r="E1207" s="17">
        <v>490.03</v>
      </c>
      <c r="F1207" s="17"/>
      <c r="G1207" s="17">
        <v>496.39</v>
      </c>
      <c r="H1207" s="17"/>
      <c r="I1207" s="17">
        <f>(C1207+E1207+G1207)/3</f>
        <v>472.84</v>
      </c>
      <c r="J1207" s="17"/>
      <c r="K1207" s="17">
        <v>8683.33</v>
      </c>
      <c r="L1207" s="17"/>
      <c r="M1207" s="17">
        <v>8750</v>
      </c>
      <c r="N1207" s="17"/>
      <c r="O1207" s="17">
        <v>9000</v>
      </c>
      <c r="P1207" s="37"/>
    </row>
    <row r="1208" spans="1:16" ht="15.75" thickBot="1" x14ac:dyDescent="0.3">
      <c r="A1208" s="18" t="s">
        <v>16</v>
      </c>
      <c r="B1208" s="19"/>
      <c r="C1208" s="20">
        <v>7123.89</v>
      </c>
      <c r="D1208" s="21"/>
      <c r="E1208" s="21">
        <v>7717.15</v>
      </c>
      <c r="F1208" s="21"/>
      <c r="G1208" s="21">
        <v>8121.07</v>
      </c>
      <c r="H1208" s="21"/>
      <c r="I1208" s="17">
        <f>(C1208+E1208+G1208)/3</f>
        <v>7654.0366666666669</v>
      </c>
      <c r="J1208" s="17"/>
      <c r="K1208" s="17">
        <v>8683.3700000000008</v>
      </c>
      <c r="L1208" s="17"/>
      <c r="M1208" s="17">
        <v>8750</v>
      </c>
      <c r="N1208" s="17"/>
      <c r="O1208" s="17">
        <v>9000</v>
      </c>
      <c r="P1208" s="37"/>
    </row>
    <row r="1209" spans="1:16" ht="15.75" thickBot="1" x14ac:dyDescent="0.3">
      <c r="A1209" s="22" t="s">
        <v>17</v>
      </c>
      <c r="B1209" s="23"/>
      <c r="C1209" s="24">
        <f>SUM(C1197:D1208)</f>
        <v>69091.83</v>
      </c>
      <c r="D1209" s="25"/>
      <c r="E1209" s="25">
        <f>SUM(E1197:F1208)</f>
        <v>76885.299999999988</v>
      </c>
      <c r="F1209" s="25"/>
      <c r="G1209" s="25">
        <f>SUM(G1197:H1208)</f>
        <v>137179.60999999999</v>
      </c>
      <c r="H1209" s="25"/>
      <c r="I1209" s="25">
        <f>SUM(I1197:J1208)</f>
        <v>96946.67</v>
      </c>
      <c r="J1209" s="25"/>
      <c r="K1209" s="25">
        <f>SUM(K1197:L1208)</f>
        <v>104200</v>
      </c>
      <c r="L1209" s="25"/>
      <c r="M1209" s="25">
        <f>SUM(M1197:N1208)</f>
        <v>105000</v>
      </c>
      <c r="N1209" s="25"/>
      <c r="O1209" s="25">
        <f>SUM(O1197:P1208)</f>
        <v>108000</v>
      </c>
      <c r="P1209" s="27"/>
    </row>
    <row r="1211" spans="1:16" x14ac:dyDescent="0.25">
      <c r="A1211" s="11" t="s">
        <v>19</v>
      </c>
      <c r="B1211" s="11"/>
    </row>
    <row r="1212" spans="1:16" x14ac:dyDescent="0.25">
      <c r="A1212" s="12" t="s">
        <v>93</v>
      </c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</row>
    <row r="1213" spans="1:16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</row>
    <row r="1214" spans="1:16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  <c r="P1214" s="12"/>
    </row>
    <row r="1215" spans="1:16" x14ac:dyDescent="0.25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</row>
    <row r="1218" spans="1:16" ht="15.75" x14ac:dyDescent="0.25">
      <c r="A1218" s="44" t="s">
        <v>23</v>
      </c>
      <c r="B1218" s="44"/>
      <c r="C1218" s="44"/>
      <c r="D1218" s="44"/>
      <c r="E1218" s="44"/>
      <c r="F1218" s="44"/>
      <c r="G1218" s="44"/>
      <c r="H1218" s="44"/>
      <c r="I1218" s="44"/>
      <c r="J1218" s="44"/>
      <c r="K1218" s="44"/>
      <c r="L1218" s="44"/>
      <c r="M1218" s="44"/>
      <c r="N1218" s="44"/>
      <c r="O1218" s="44"/>
      <c r="P1218" s="44"/>
    </row>
    <row r="1219" spans="1:16" ht="15.75" x14ac:dyDescent="0.25">
      <c r="A1219" s="44" t="s">
        <v>0</v>
      </c>
      <c r="B1219" s="44"/>
      <c r="C1219" s="44"/>
      <c r="D1219" s="44"/>
      <c r="E1219" s="44"/>
      <c r="F1219" s="44"/>
      <c r="G1219" s="44"/>
      <c r="H1219" s="44"/>
      <c r="I1219" s="44"/>
      <c r="J1219" s="44"/>
      <c r="K1219" s="44"/>
      <c r="L1219" s="44"/>
      <c r="M1219" s="44"/>
      <c r="N1219" s="44"/>
      <c r="O1219" s="44"/>
      <c r="P1219" s="44"/>
    </row>
    <row r="1221" spans="1:16" x14ac:dyDescent="0.25">
      <c r="A1221" s="12" t="s">
        <v>1</v>
      </c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</row>
    <row r="1222" spans="1:16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1:16" x14ac:dyDescent="0.25">
      <c r="A1223" s="11" t="s">
        <v>2</v>
      </c>
      <c r="B1223" s="11"/>
      <c r="C1223" s="11"/>
      <c r="D1223" s="3"/>
      <c r="E1223" s="40" t="s">
        <v>60</v>
      </c>
      <c r="F1223" s="40"/>
      <c r="G1223" s="40"/>
      <c r="H1223" s="40"/>
      <c r="I1223" s="40"/>
      <c r="J1223" s="40"/>
      <c r="K1223" s="40"/>
    </row>
    <row r="1224" spans="1:16" ht="15.75" thickBot="1" x14ac:dyDescent="0.3">
      <c r="A1224" s="11"/>
      <c r="B1224" s="11"/>
      <c r="C1224" s="11"/>
      <c r="D1224" s="3"/>
      <c r="E1224" s="40"/>
      <c r="F1224" s="40"/>
      <c r="G1224" s="40"/>
    </row>
    <row r="1225" spans="1:16" x14ac:dyDescent="0.25">
      <c r="A1225" s="13" t="s">
        <v>4</v>
      </c>
      <c r="B1225" s="13"/>
      <c r="C1225" s="13"/>
      <c r="D1225" s="13"/>
      <c r="G1225" s="41">
        <v>2015</v>
      </c>
      <c r="H1225" s="42"/>
      <c r="I1225" s="42">
        <v>2016</v>
      </c>
      <c r="J1225" s="42"/>
      <c r="K1225" s="42">
        <v>2017</v>
      </c>
      <c r="L1225" s="43"/>
    </row>
    <row r="1226" spans="1:16" ht="15.75" thickBot="1" x14ac:dyDescent="0.3">
      <c r="A1226" s="13"/>
      <c r="B1226" s="13"/>
      <c r="C1226" s="13"/>
      <c r="D1226" s="13"/>
      <c r="G1226" s="39">
        <v>7.2999999999999995E-2</v>
      </c>
      <c r="H1226" s="28"/>
      <c r="I1226" s="28">
        <v>5.5E-2</v>
      </c>
      <c r="J1226" s="28"/>
      <c r="K1226" s="28">
        <v>5.5E-2</v>
      </c>
      <c r="L1226" s="29"/>
    </row>
    <row r="1227" spans="1:16" ht="15.75" thickBot="1" x14ac:dyDescent="0.3">
      <c r="A1227" s="1"/>
      <c r="B1227" s="1"/>
      <c r="C1227" s="1"/>
      <c r="D1227" s="1"/>
      <c r="G1227" s="2"/>
      <c r="H1227" s="1"/>
      <c r="I1227" s="2"/>
      <c r="J1227" s="1"/>
      <c r="K1227" s="2"/>
      <c r="L1227" s="1"/>
    </row>
    <row r="1228" spans="1:16" ht="15.75" thickBot="1" x14ac:dyDescent="0.3">
      <c r="A1228" s="30" t="s">
        <v>21</v>
      </c>
      <c r="B1228" s="31"/>
      <c r="C1228" s="32">
        <v>2011</v>
      </c>
      <c r="D1228" s="32"/>
      <c r="E1228" s="32">
        <v>2012</v>
      </c>
      <c r="F1228" s="32"/>
      <c r="G1228" s="32">
        <v>2013</v>
      </c>
      <c r="H1228" s="32"/>
      <c r="I1228" s="32">
        <v>2014</v>
      </c>
      <c r="J1228" s="32"/>
      <c r="K1228" s="32">
        <v>2015</v>
      </c>
      <c r="L1228" s="32"/>
      <c r="M1228" s="32">
        <v>2016</v>
      </c>
      <c r="N1228" s="32"/>
      <c r="O1228" s="32">
        <v>2017</v>
      </c>
      <c r="P1228" s="32"/>
    </row>
    <row r="1229" spans="1:16" x14ac:dyDescent="0.25">
      <c r="A1229" s="33" t="s">
        <v>5</v>
      </c>
      <c r="B1229" s="34"/>
      <c r="C1229" s="35">
        <v>1637.36</v>
      </c>
      <c r="D1229" s="36"/>
      <c r="E1229" s="36">
        <v>490.58</v>
      </c>
      <c r="F1229" s="36"/>
      <c r="G1229" s="36">
        <v>1242.5899999999999</v>
      </c>
      <c r="H1229" s="36"/>
      <c r="I1229" s="36">
        <v>541.91</v>
      </c>
      <c r="J1229" s="36"/>
      <c r="K1229" s="36">
        <v>1216.6600000000001</v>
      </c>
      <c r="L1229" s="36"/>
      <c r="M1229" s="36">
        <v>1450</v>
      </c>
      <c r="N1229" s="36"/>
      <c r="O1229" s="36">
        <v>1600</v>
      </c>
      <c r="P1229" s="38"/>
    </row>
    <row r="1230" spans="1:16" x14ac:dyDescent="0.25">
      <c r="A1230" s="14" t="s">
        <v>6</v>
      </c>
      <c r="B1230" s="15"/>
      <c r="C1230" s="16">
        <v>1571.38</v>
      </c>
      <c r="D1230" s="17"/>
      <c r="E1230" s="17">
        <v>1212.72</v>
      </c>
      <c r="F1230" s="17"/>
      <c r="G1230" s="17">
        <v>838.65</v>
      </c>
      <c r="H1230" s="17"/>
      <c r="I1230" s="17">
        <v>1022.61</v>
      </c>
      <c r="J1230" s="17"/>
      <c r="K1230" s="17">
        <v>1216.6600000000001</v>
      </c>
      <c r="L1230" s="17"/>
      <c r="M1230" s="17">
        <v>1450</v>
      </c>
      <c r="N1230" s="17"/>
      <c r="O1230" s="17">
        <v>1600</v>
      </c>
      <c r="P1230" s="37"/>
    </row>
    <row r="1231" spans="1:16" x14ac:dyDescent="0.25">
      <c r="A1231" s="14" t="s">
        <v>7</v>
      </c>
      <c r="B1231" s="15"/>
      <c r="C1231" s="16">
        <v>1052.3399999999999</v>
      </c>
      <c r="D1231" s="17"/>
      <c r="E1231" s="17">
        <v>935.07</v>
      </c>
      <c r="F1231" s="17"/>
      <c r="G1231" s="17">
        <v>701.93</v>
      </c>
      <c r="H1231" s="17"/>
      <c r="I1231" s="17">
        <v>1000.25</v>
      </c>
      <c r="J1231" s="17"/>
      <c r="K1231" s="17">
        <v>1216.6600000000001</v>
      </c>
      <c r="L1231" s="17"/>
      <c r="M1231" s="17">
        <v>1450</v>
      </c>
      <c r="N1231" s="17"/>
      <c r="O1231" s="17">
        <v>1600</v>
      </c>
      <c r="P1231" s="37"/>
    </row>
    <row r="1232" spans="1:16" x14ac:dyDescent="0.25">
      <c r="A1232" s="14" t="s">
        <v>8</v>
      </c>
      <c r="B1232" s="15"/>
      <c r="C1232" s="16">
        <v>1428</v>
      </c>
      <c r="D1232" s="17"/>
      <c r="E1232" s="17">
        <v>1000.96</v>
      </c>
      <c r="F1232" s="17"/>
      <c r="G1232" s="17">
        <v>708.9</v>
      </c>
      <c r="H1232" s="17"/>
      <c r="I1232" s="17">
        <v>1191.52</v>
      </c>
      <c r="J1232" s="17"/>
      <c r="K1232" s="17">
        <v>1216.6600000000001</v>
      </c>
      <c r="L1232" s="17"/>
      <c r="M1232" s="17">
        <v>1450</v>
      </c>
      <c r="N1232" s="17"/>
      <c r="O1232" s="17">
        <v>1600</v>
      </c>
      <c r="P1232" s="37"/>
    </row>
    <row r="1233" spans="1:16" x14ac:dyDescent="0.25">
      <c r="A1233" s="14" t="s">
        <v>9</v>
      </c>
      <c r="B1233" s="15"/>
      <c r="C1233" s="16">
        <v>1265.99</v>
      </c>
      <c r="D1233" s="17"/>
      <c r="E1233" s="17">
        <v>1283.5999999999999</v>
      </c>
      <c r="F1233" s="17"/>
      <c r="G1233" s="17">
        <v>933.82</v>
      </c>
      <c r="H1233" s="17"/>
      <c r="I1233" s="17">
        <v>1127.43</v>
      </c>
      <c r="J1233" s="17"/>
      <c r="K1233" s="17">
        <v>1216.6600000000001</v>
      </c>
      <c r="L1233" s="17"/>
      <c r="M1233" s="17">
        <v>1450</v>
      </c>
      <c r="N1233" s="17"/>
      <c r="O1233" s="17">
        <v>1600</v>
      </c>
      <c r="P1233" s="37"/>
    </row>
    <row r="1234" spans="1:16" x14ac:dyDescent="0.25">
      <c r="A1234" s="14" t="s">
        <v>10</v>
      </c>
      <c r="B1234" s="15"/>
      <c r="C1234" s="16">
        <v>1442.58</v>
      </c>
      <c r="D1234" s="17"/>
      <c r="E1234" s="17">
        <v>990.08</v>
      </c>
      <c r="F1234" s="17"/>
      <c r="G1234" s="17">
        <v>915.64</v>
      </c>
      <c r="H1234" s="17"/>
      <c r="I1234" s="17">
        <v>1205.3699999999999</v>
      </c>
      <c r="J1234" s="17"/>
      <c r="K1234" s="17">
        <v>1216.6600000000001</v>
      </c>
      <c r="L1234" s="17"/>
      <c r="M1234" s="17">
        <v>1450</v>
      </c>
      <c r="N1234" s="17"/>
      <c r="O1234" s="17">
        <v>1600</v>
      </c>
      <c r="P1234" s="37"/>
    </row>
    <row r="1235" spans="1:16" x14ac:dyDescent="0.25">
      <c r="A1235" s="14" t="s">
        <v>11</v>
      </c>
      <c r="B1235" s="15"/>
      <c r="C1235" s="16">
        <v>853.62</v>
      </c>
      <c r="D1235" s="17"/>
      <c r="E1235" s="17">
        <v>1150.5899999999999</v>
      </c>
      <c r="F1235" s="17"/>
      <c r="G1235" s="17">
        <v>977.04</v>
      </c>
      <c r="H1235" s="17"/>
      <c r="I1235" s="17">
        <v>1198.5</v>
      </c>
      <c r="J1235" s="17"/>
      <c r="K1235" s="17">
        <v>1216.6600000000001</v>
      </c>
      <c r="L1235" s="17"/>
      <c r="M1235" s="17">
        <v>1450</v>
      </c>
      <c r="N1235" s="17"/>
      <c r="O1235" s="17">
        <v>1600</v>
      </c>
      <c r="P1235" s="37"/>
    </row>
    <row r="1236" spans="1:16" x14ac:dyDescent="0.25">
      <c r="A1236" s="14" t="s">
        <v>12</v>
      </c>
      <c r="B1236" s="15"/>
      <c r="C1236" s="16">
        <v>1597.24</v>
      </c>
      <c r="D1236" s="17"/>
      <c r="E1236" s="17">
        <v>948.84</v>
      </c>
      <c r="F1236" s="17"/>
      <c r="G1236" s="17">
        <v>968.37</v>
      </c>
      <c r="H1236" s="17"/>
      <c r="I1236" s="17">
        <v>1152.56</v>
      </c>
      <c r="J1236" s="17"/>
      <c r="K1236" s="17">
        <v>1216.6600000000001</v>
      </c>
      <c r="L1236" s="17"/>
      <c r="M1236" s="17">
        <v>1450</v>
      </c>
      <c r="N1236" s="17"/>
      <c r="O1236" s="17">
        <v>1600</v>
      </c>
      <c r="P1236" s="37"/>
    </row>
    <row r="1237" spans="1:16" x14ac:dyDescent="0.25">
      <c r="A1237" s="14" t="s">
        <v>13</v>
      </c>
      <c r="B1237" s="15"/>
      <c r="C1237" s="16">
        <v>1236.71</v>
      </c>
      <c r="D1237" s="17"/>
      <c r="E1237" s="17">
        <v>1053.48</v>
      </c>
      <c r="F1237" s="17"/>
      <c r="G1237" s="17">
        <v>694</v>
      </c>
      <c r="H1237" s="17"/>
      <c r="I1237" s="17">
        <v>1189.25</v>
      </c>
      <c r="J1237" s="17"/>
      <c r="K1237" s="17">
        <v>1216.6600000000001</v>
      </c>
      <c r="L1237" s="17"/>
      <c r="M1237" s="17">
        <v>1450</v>
      </c>
      <c r="N1237" s="17"/>
      <c r="O1237" s="17">
        <v>1600</v>
      </c>
      <c r="P1237" s="37"/>
    </row>
    <row r="1238" spans="1:16" x14ac:dyDescent="0.25">
      <c r="A1238" s="14" t="s">
        <v>14</v>
      </c>
      <c r="B1238" s="15"/>
      <c r="C1238" s="16">
        <v>1603.12</v>
      </c>
      <c r="D1238" s="17"/>
      <c r="E1238" s="17">
        <v>398.47</v>
      </c>
      <c r="F1238" s="17"/>
      <c r="G1238" s="17">
        <v>1227.81</v>
      </c>
      <c r="H1238" s="17"/>
      <c r="I1238" s="17">
        <f>(C1238+E1238+G1238)/3</f>
        <v>1076.4666666666665</v>
      </c>
      <c r="J1238" s="17"/>
      <c r="K1238" s="17">
        <v>1216.6600000000001</v>
      </c>
      <c r="L1238" s="17"/>
      <c r="M1238" s="17">
        <v>1450</v>
      </c>
      <c r="N1238" s="17"/>
      <c r="O1238" s="17">
        <v>1600</v>
      </c>
      <c r="P1238" s="37"/>
    </row>
    <row r="1239" spans="1:16" x14ac:dyDescent="0.25">
      <c r="A1239" s="14" t="s">
        <v>15</v>
      </c>
      <c r="B1239" s="15"/>
      <c r="C1239" s="16">
        <v>1904.99</v>
      </c>
      <c r="D1239" s="17"/>
      <c r="E1239" s="17">
        <v>1778.95</v>
      </c>
      <c r="F1239" s="17"/>
      <c r="G1239" s="17">
        <v>1065.55</v>
      </c>
      <c r="H1239" s="17"/>
      <c r="I1239" s="17">
        <f>(C1239+E1239+G1239)/3</f>
        <v>1583.1633333333332</v>
      </c>
      <c r="J1239" s="17"/>
      <c r="K1239" s="17">
        <v>1216.6600000000001</v>
      </c>
      <c r="L1239" s="17"/>
      <c r="M1239" s="17">
        <v>1450</v>
      </c>
      <c r="N1239" s="17"/>
      <c r="O1239" s="17">
        <v>1600</v>
      </c>
      <c r="P1239" s="37"/>
    </row>
    <row r="1240" spans="1:16" ht="15.75" thickBot="1" x14ac:dyDescent="0.3">
      <c r="A1240" s="18" t="s">
        <v>16</v>
      </c>
      <c r="B1240" s="19"/>
      <c r="C1240" s="20">
        <v>1805.06</v>
      </c>
      <c r="D1240" s="21"/>
      <c r="E1240" s="21">
        <v>1105.68</v>
      </c>
      <c r="F1240" s="21"/>
      <c r="G1240" s="21">
        <v>1026.82</v>
      </c>
      <c r="H1240" s="21"/>
      <c r="I1240" s="17">
        <f>(C1240+E1240+G1240)/3</f>
        <v>1312.5199999999998</v>
      </c>
      <c r="J1240" s="17"/>
      <c r="K1240" s="17">
        <v>1216.74</v>
      </c>
      <c r="L1240" s="17"/>
      <c r="M1240" s="17">
        <v>1450</v>
      </c>
      <c r="N1240" s="17"/>
      <c r="O1240" s="17">
        <v>1600</v>
      </c>
      <c r="P1240" s="37"/>
    </row>
    <row r="1241" spans="1:16" ht="15.75" thickBot="1" x14ac:dyDescent="0.3">
      <c r="A1241" s="22" t="s">
        <v>17</v>
      </c>
      <c r="B1241" s="23"/>
      <c r="C1241" s="24">
        <f>SUM(C1229:D1240)</f>
        <v>17398.39</v>
      </c>
      <c r="D1241" s="25"/>
      <c r="E1241" s="25">
        <f>SUM(E1229:F1240)</f>
        <v>12349.02</v>
      </c>
      <c r="F1241" s="25"/>
      <c r="G1241" s="25">
        <f>SUM(G1229:H1240)</f>
        <v>11301.119999999999</v>
      </c>
      <c r="H1241" s="25"/>
      <c r="I1241" s="25">
        <f>SUM(I1229:J1240)</f>
        <v>13601.550000000001</v>
      </c>
      <c r="J1241" s="25"/>
      <c r="K1241" s="25">
        <f>SUM(K1229:L1240)</f>
        <v>14600</v>
      </c>
      <c r="L1241" s="25"/>
      <c r="M1241" s="25">
        <f>SUM(M1229:N1240)</f>
        <v>17400</v>
      </c>
      <c r="N1241" s="25"/>
      <c r="O1241" s="25">
        <f>SUM(O1229:P1240)</f>
        <v>19200</v>
      </c>
      <c r="P1241" s="27"/>
    </row>
    <row r="1243" spans="1:16" x14ac:dyDescent="0.25">
      <c r="A1243" s="11" t="s">
        <v>19</v>
      </c>
      <c r="B1243" s="11"/>
    </row>
    <row r="1244" spans="1:16" x14ac:dyDescent="0.25">
      <c r="A1244" s="12" t="s">
        <v>93</v>
      </c>
      <c r="B1244" s="12"/>
      <c r="C1244" s="12"/>
      <c r="D1244" s="12"/>
      <c r="E1244" s="12"/>
      <c r="F1244" s="12"/>
      <c r="G1244" s="12"/>
      <c r="H1244" s="12"/>
      <c r="I1244" s="12"/>
      <c r="J1244" s="12"/>
      <c r="K1244" s="12"/>
      <c r="L1244" s="12"/>
      <c r="M1244" s="12"/>
      <c r="N1244" s="12"/>
      <c r="O1244" s="12"/>
      <c r="P1244" s="12"/>
    </row>
    <row r="1245" spans="1:16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  <c r="J1245" s="12"/>
      <c r="K1245" s="12"/>
      <c r="L1245" s="12"/>
      <c r="M1245" s="12"/>
      <c r="N1245" s="12"/>
      <c r="O1245" s="12"/>
      <c r="P1245" s="12"/>
    </row>
    <row r="1246" spans="1:16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  <c r="J1246" s="12"/>
      <c r="K1246" s="12"/>
      <c r="L1246" s="12"/>
      <c r="M1246" s="12"/>
      <c r="N1246" s="12"/>
      <c r="O1246" s="12"/>
      <c r="P1246" s="12"/>
    </row>
    <row r="1247" spans="1:16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</row>
  </sheetData>
  <mergeCells count="5367">
    <mergeCell ref="A732:P732"/>
    <mergeCell ref="A733:P733"/>
    <mergeCell ref="A728:B728"/>
    <mergeCell ref="C728:D728"/>
    <mergeCell ref="E728:F728"/>
    <mergeCell ref="G728:H728"/>
    <mergeCell ref="I728:J728"/>
    <mergeCell ref="K728:L728"/>
    <mergeCell ref="M728:N728"/>
    <mergeCell ref="O728:P728"/>
    <mergeCell ref="A729:B729"/>
    <mergeCell ref="C729:D729"/>
    <mergeCell ref="E729:F729"/>
    <mergeCell ref="G729:H729"/>
    <mergeCell ref="I729:J729"/>
    <mergeCell ref="K729:L729"/>
    <mergeCell ref="M729:N729"/>
    <mergeCell ref="O729:P729"/>
    <mergeCell ref="A726:B726"/>
    <mergeCell ref="C726:D726"/>
    <mergeCell ref="E726:F726"/>
    <mergeCell ref="G726:H726"/>
    <mergeCell ref="I726:J726"/>
    <mergeCell ref="K726:L726"/>
    <mergeCell ref="M726:N726"/>
    <mergeCell ref="O726:P726"/>
    <mergeCell ref="A727:B727"/>
    <mergeCell ref="C727:D727"/>
    <mergeCell ref="E727:F727"/>
    <mergeCell ref="G727:H727"/>
    <mergeCell ref="I727:J727"/>
    <mergeCell ref="K727:L727"/>
    <mergeCell ref="M727:N727"/>
    <mergeCell ref="O727:P727"/>
    <mergeCell ref="A731:B731"/>
    <mergeCell ref="A723:B723"/>
    <mergeCell ref="C723:D723"/>
    <mergeCell ref="E723:F723"/>
    <mergeCell ref="G723:H723"/>
    <mergeCell ref="I723:J723"/>
    <mergeCell ref="K723:L723"/>
    <mergeCell ref="M723:N723"/>
    <mergeCell ref="O723:P723"/>
    <mergeCell ref="A724:B724"/>
    <mergeCell ref="C724:D724"/>
    <mergeCell ref="E724:F724"/>
    <mergeCell ref="G724:H724"/>
    <mergeCell ref="I724:J724"/>
    <mergeCell ref="K724:L724"/>
    <mergeCell ref="M724:N724"/>
    <mergeCell ref="O724:P724"/>
    <mergeCell ref="A725:B725"/>
    <mergeCell ref="C725:D725"/>
    <mergeCell ref="E725:F725"/>
    <mergeCell ref="G725:H725"/>
    <mergeCell ref="I725:J725"/>
    <mergeCell ref="K725:L725"/>
    <mergeCell ref="M725:N725"/>
    <mergeCell ref="O725:P725"/>
    <mergeCell ref="A720:B720"/>
    <mergeCell ref="C720:D720"/>
    <mergeCell ref="E720:F720"/>
    <mergeCell ref="G720:H720"/>
    <mergeCell ref="I720:J720"/>
    <mergeCell ref="K720:L720"/>
    <mergeCell ref="M720:N720"/>
    <mergeCell ref="O720:P720"/>
    <mergeCell ref="A721:B721"/>
    <mergeCell ref="C721:D721"/>
    <mergeCell ref="E721:F721"/>
    <mergeCell ref="G721:H721"/>
    <mergeCell ref="I721:J721"/>
    <mergeCell ref="K721:L721"/>
    <mergeCell ref="M721:N721"/>
    <mergeCell ref="O721:P721"/>
    <mergeCell ref="A722:B722"/>
    <mergeCell ref="C722:D722"/>
    <mergeCell ref="E722:F722"/>
    <mergeCell ref="G722:H722"/>
    <mergeCell ref="I722:J722"/>
    <mergeCell ref="K722:L722"/>
    <mergeCell ref="M722:N722"/>
    <mergeCell ref="O722:P722"/>
    <mergeCell ref="A717:B717"/>
    <mergeCell ref="C717:D717"/>
    <mergeCell ref="E717:F717"/>
    <mergeCell ref="G717:H717"/>
    <mergeCell ref="I717:J717"/>
    <mergeCell ref="K717:L717"/>
    <mergeCell ref="M717:N717"/>
    <mergeCell ref="O717:P717"/>
    <mergeCell ref="A718:B718"/>
    <mergeCell ref="C718:D718"/>
    <mergeCell ref="E718:F718"/>
    <mergeCell ref="G718:H718"/>
    <mergeCell ref="I718:J718"/>
    <mergeCell ref="K718:L718"/>
    <mergeCell ref="M718:N718"/>
    <mergeCell ref="O718:P718"/>
    <mergeCell ref="A719:B719"/>
    <mergeCell ref="C719:D719"/>
    <mergeCell ref="E719:F719"/>
    <mergeCell ref="G719:H719"/>
    <mergeCell ref="I719:J719"/>
    <mergeCell ref="K719:L719"/>
    <mergeCell ref="M719:N719"/>
    <mergeCell ref="O719:P719"/>
    <mergeCell ref="A706:P706"/>
    <mergeCell ref="A707:P707"/>
    <mergeCell ref="A709:N709"/>
    <mergeCell ref="A711:C711"/>
    <mergeCell ref="E711:I711"/>
    <mergeCell ref="A712:C712"/>
    <mergeCell ref="E712:G712"/>
    <mergeCell ref="A713:D713"/>
    <mergeCell ref="G713:H713"/>
    <mergeCell ref="I713:J713"/>
    <mergeCell ref="K713:L713"/>
    <mergeCell ref="A714:D714"/>
    <mergeCell ref="G714:H714"/>
    <mergeCell ref="I714:J714"/>
    <mergeCell ref="K714:L714"/>
    <mergeCell ref="A394:D394"/>
    <mergeCell ref="G394:H394"/>
    <mergeCell ref="I394:J394"/>
    <mergeCell ref="K394:L394"/>
    <mergeCell ref="A396:B396"/>
    <mergeCell ref="C396:D396"/>
    <mergeCell ref="E396:F396"/>
    <mergeCell ref="G396:H396"/>
    <mergeCell ref="I396:J396"/>
    <mergeCell ref="K396:L396"/>
    <mergeCell ref="A574:P574"/>
    <mergeCell ref="M398:N398"/>
    <mergeCell ref="O398:P398"/>
    <mergeCell ref="A399:B399"/>
    <mergeCell ref="C399:D399"/>
    <mergeCell ref="E399:F399"/>
    <mergeCell ref="G399:H399"/>
    <mergeCell ref="A16:B16"/>
    <mergeCell ref="A17:B17"/>
    <mergeCell ref="E13:F13"/>
    <mergeCell ref="E14:F14"/>
    <mergeCell ref="E15:F15"/>
    <mergeCell ref="E16:F16"/>
    <mergeCell ref="I9:J9"/>
    <mergeCell ref="K9:L9"/>
    <mergeCell ref="A12:B12"/>
    <mergeCell ref="C12:D12"/>
    <mergeCell ref="E12:F12"/>
    <mergeCell ref="G12:H12"/>
    <mergeCell ref="I12:J12"/>
    <mergeCell ref="K12:L12"/>
    <mergeCell ref="C11:D11"/>
    <mergeCell ref="A4:N4"/>
    <mergeCell ref="A7:C7"/>
    <mergeCell ref="E7:G7"/>
    <mergeCell ref="A9:D9"/>
    <mergeCell ref="G8:H8"/>
    <mergeCell ref="I8:J8"/>
    <mergeCell ref="K8:L8"/>
    <mergeCell ref="G9:H9"/>
    <mergeCell ref="E11:F11"/>
    <mergeCell ref="G11:H11"/>
    <mergeCell ref="I11:J11"/>
    <mergeCell ref="K11:L11"/>
    <mergeCell ref="M11:N11"/>
    <mergeCell ref="M13:N13"/>
    <mergeCell ref="M14:N14"/>
    <mergeCell ref="M15:N15"/>
    <mergeCell ref="M16:N16"/>
    <mergeCell ref="O11:P11"/>
    <mergeCell ref="C21:D21"/>
    <mergeCell ref="C22:D22"/>
    <mergeCell ref="C23:D23"/>
    <mergeCell ref="C24:D24"/>
    <mergeCell ref="A25:B25"/>
    <mergeCell ref="C25:D25"/>
    <mergeCell ref="A24:B24"/>
    <mergeCell ref="O12:P12"/>
    <mergeCell ref="C13:D13"/>
    <mergeCell ref="C14:D14"/>
    <mergeCell ref="C15:D15"/>
    <mergeCell ref="C16:D16"/>
    <mergeCell ref="C17:D17"/>
    <mergeCell ref="C18:D18"/>
    <mergeCell ref="C19:D19"/>
    <mergeCell ref="C20:D20"/>
    <mergeCell ref="A18:B18"/>
    <mergeCell ref="A19:B19"/>
    <mergeCell ref="A20:B20"/>
    <mergeCell ref="A21:B21"/>
    <mergeCell ref="A22:B22"/>
    <mergeCell ref="A23:B23"/>
    <mergeCell ref="M12:N12"/>
    <mergeCell ref="A13:B13"/>
    <mergeCell ref="A14:B14"/>
    <mergeCell ref="A15:B15"/>
    <mergeCell ref="I13:J13"/>
    <mergeCell ref="I14:J14"/>
    <mergeCell ref="I15:J15"/>
    <mergeCell ref="I16:J16"/>
    <mergeCell ref="I17:J17"/>
    <mergeCell ref="G20:H20"/>
    <mergeCell ref="G21:H21"/>
    <mergeCell ref="G22:H22"/>
    <mergeCell ref="G23:H23"/>
    <mergeCell ref="G24:H24"/>
    <mergeCell ref="G25:H25"/>
    <mergeCell ref="E23:F23"/>
    <mergeCell ref="E24:F24"/>
    <mergeCell ref="E25:F25"/>
    <mergeCell ref="G13:H13"/>
    <mergeCell ref="G14:H14"/>
    <mergeCell ref="G15:H15"/>
    <mergeCell ref="G16:H16"/>
    <mergeCell ref="G17:H17"/>
    <mergeCell ref="G18:H18"/>
    <mergeCell ref="G19:H19"/>
    <mergeCell ref="E17:F17"/>
    <mergeCell ref="E18:F18"/>
    <mergeCell ref="E19:F19"/>
    <mergeCell ref="E20:F20"/>
    <mergeCell ref="E21:F21"/>
    <mergeCell ref="E22:F22"/>
    <mergeCell ref="M17:N17"/>
    <mergeCell ref="M18:N18"/>
    <mergeCell ref="I25:J25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I19:J19"/>
    <mergeCell ref="I20:J20"/>
    <mergeCell ref="I21:J21"/>
    <mergeCell ref="I22:J22"/>
    <mergeCell ref="I23:J23"/>
    <mergeCell ref="I24:J24"/>
    <mergeCell ref="I18:J18"/>
    <mergeCell ref="A1:P1"/>
    <mergeCell ref="A2:P2"/>
    <mergeCell ref="A11:B11"/>
    <mergeCell ref="A8:D8"/>
    <mergeCell ref="A6:C6"/>
    <mergeCell ref="E6:G6"/>
    <mergeCell ref="O22:P22"/>
    <mergeCell ref="O23:P23"/>
    <mergeCell ref="O24:P24"/>
    <mergeCell ref="O25:P25"/>
    <mergeCell ref="A27:B27"/>
    <mergeCell ref="A28:P28"/>
    <mergeCell ref="M25:N25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M19:N19"/>
    <mergeCell ref="M20:N20"/>
    <mergeCell ref="M21:N21"/>
    <mergeCell ref="M22:N22"/>
    <mergeCell ref="M23:N23"/>
    <mergeCell ref="M24:N24"/>
    <mergeCell ref="K22:L22"/>
    <mergeCell ref="K23:L23"/>
    <mergeCell ref="K24:L24"/>
    <mergeCell ref="K25:L25"/>
    <mergeCell ref="A41:D41"/>
    <mergeCell ref="G41:H41"/>
    <mergeCell ref="I41:J41"/>
    <mergeCell ref="K41:L41"/>
    <mergeCell ref="A42:D42"/>
    <mergeCell ref="G42:H42"/>
    <mergeCell ref="I42:J42"/>
    <mergeCell ref="K42:L42"/>
    <mergeCell ref="A34:P34"/>
    <mergeCell ref="A35:P35"/>
    <mergeCell ref="A37:N37"/>
    <mergeCell ref="A39:C39"/>
    <mergeCell ref="E39:G39"/>
    <mergeCell ref="A40:C40"/>
    <mergeCell ref="E40:G40"/>
    <mergeCell ref="A29:P29"/>
    <mergeCell ref="A30:P30"/>
    <mergeCell ref="A31:P31"/>
    <mergeCell ref="M46:N46"/>
    <mergeCell ref="O46:P46"/>
    <mergeCell ref="A47:B47"/>
    <mergeCell ref="C47:D47"/>
    <mergeCell ref="E47:F47"/>
    <mergeCell ref="G47:H47"/>
    <mergeCell ref="I47:J47"/>
    <mergeCell ref="K47:L47"/>
    <mergeCell ref="M47:N47"/>
    <mergeCell ref="O47:P47"/>
    <mergeCell ref="A46:B46"/>
    <mergeCell ref="C46:D46"/>
    <mergeCell ref="E46:F46"/>
    <mergeCell ref="G46:H46"/>
    <mergeCell ref="I46:J46"/>
    <mergeCell ref="K46:L46"/>
    <mergeCell ref="M44:N44"/>
    <mergeCell ref="O44:P44"/>
    <mergeCell ref="A45:B45"/>
    <mergeCell ref="C45:D45"/>
    <mergeCell ref="E45:F45"/>
    <mergeCell ref="G45:H45"/>
    <mergeCell ref="I45:J45"/>
    <mergeCell ref="K45:L45"/>
    <mergeCell ref="M45:N45"/>
    <mergeCell ref="O45:P45"/>
    <mergeCell ref="A44:B44"/>
    <mergeCell ref="C44:D44"/>
    <mergeCell ref="E44:F44"/>
    <mergeCell ref="G44:H44"/>
    <mergeCell ref="I44:J44"/>
    <mergeCell ref="K44:L44"/>
    <mergeCell ref="M50:N50"/>
    <mergeCell ref="O50:P50"/>
    <mergeCell ref="A51:B51"/>
    <mergeCell ref="C51:D51"/>
    <mergeCell ref="E51:F51"/>
    <mergeCell ref="G51:H51"/>
    <mergeCell ref="I51:J51"/>
    <mergeCell ref="K51:L51"/>
    <mergeCell ref="M51:N51"/>
    <mergeCell ref="O51:P51"/>
    <mergeCell ref="A50:B50"/>
    <mergeCell ref="C50:D50"/>
    <mergeCell ref="E50:F50"/>
    <mergeCell ref="G50:H50"/>
    <mergeCell ref="I50:J50"/>
    <mergeCell ref="K50:L50"/>
    <mergeCell ref="M48:N48"/>
    <mergeCell ref="O48:P48"/>
    <mergeCell ref="A49:B49"/>
    <mergeCell ref="C49:D49"/>
    <mergeCell ref="E49:F49"/>
    <mergeCell ref="G49:H49"/>
    <mergeCell ref="I49:J49"/>
    <mergeCell ref="K49:L49"/>
    <mergeCell ref="M49:N49"/>
    <mergeCell ref="O49:P49"/>
    <mergeCell ref="A48:B48"/>
    <mergeCell ref="C48:D48"/>
    <mergeCell ref="E48:F48"/>
    <mergeCell ref="G48:H48"/>
    <mergeCell ref="I48:J48"/>
    <mergeCell ref="K48:L48"/>
    <mergeCell ref="M54:N54"/>
    <mergeCell ref="O54:P54"/>
    <mergeCell ref="A55:B55"/>
    <mergeCell ref="C55:D55"/>
    <mergeCell ref="E55:F55"/>
    <mergeCell ref="G55:H55"/>
    <mergeCell ref="I55:J55"/>
    <mergeCell ref="K55:L55"/>
    <mergeCell ref="M55:N55"/>
    <mergeCell ref="O55:P55"/>
    <mergeCell ref="A54:B54"/>
    <mergeCell ref="C54:D54"/>
    <mergeCell ref="E54:F54"/>
    <mergeCell ref="G54:H54"/>
    <mergeCell ref="I54:J54"/>
    <mergeCell ref="K54:L54"/>
    <mergeCell ref="M52:N52"/>
    <mergeCell ref="O52:P52"/>
    <mergeCell ref="A53:B53"/>
    <mergeCell ref="C53:D53"/>
    <mergeCell ref="E53:F53"/>
    <mergeCell ref="G53:H53"/>
    <mergeCell ref="I53:J53"/>
    <mergeCell ref="K53:L53"/>
    <mergeCell ref="M53:N53"/>
    <mergeCell ref="O53:P53"/>
    <mergeCell ref="A52:B52"/>
    <mergeCell ref="C52:D52"/>
    <mergeCell ref="E52:F52"/>
    <mergeCell ref="G52:H52"/>
    <mergeCell ref="I52:J52"/>
    <mergeCell ref="K52:L52"/>
    <mergeCell ref="M58:N58"/>
    <mergeCell ref="O58:P58"/>
    <mergeCell ref="A60:B60"/>
    <mergeCell ref="A61:P61"/>
    <mergeCell ref="A62:P62"/>
    <mergeCell ref="A63:P63"/>
    <mergeCell ref="A58:B58"/>
    <mergeCell ref="C58:D58"/>
    <mergeCell ref="E58:F58"/>
    <mergeCell ref="G58:H58"/>
    <mergeCell ref="I58:J58"/>
    <mergeCell ref="K58:L58"/>
    <mergeCell ref="M56:N56"/>
    <mergeCell ref="O56:P56"/>
    <mergeCell ref="A57:B57"/>
    <mergeCell ref="C57:D57"/>
    <mergeCell ref="E57:F57"/>
    <mergeCell ref="G57:H57"/>
    <mergeCell ref="I57:J57"/>
    <mergeCell ref="K57:L57"/>
    <mergeCell ref="M57:N57"/>
    <mergeCell ref="O57:P57"/>
    <mergeCell ref="A56:B56"/>
    <mergeCell ref="C56:D56"/>
    <mergeCell ref="E56:F56"/>
    <mergeCell ref="G56:H56"/>
    <mergeCell ref="I56:J56"/>
    <mergeCell ref="K56:L56"/>
    <mergeCell ref="A74:D74"/>
    <mergeCell ref="G74:H74"/>
    <mergeCell ref="I74:J74"/>
    <mergeCell ref="K74:L74"/>
    <mergeCell ref="A76:B76"/>
    <mergeCell ref="C76:D76"/>
    <mergeCell ref="E76:F76"/>
    <mergeCell ref="G76:H76"/>
    <mergeCell ref="I76:J76"/>
    <mergeCell ref="K76:L76"/>
    <mergeCell ref="A72:C72"/>
    <mergeCell ref="E72:G72"/>
    <mergeCell ref="A73:D73"/>
    <mergeCell ref="G73:H73"/>
    <mergeCell ref="I73:J73"/>
    <mergeCell ref="K73:L73"/>
    <mergeCell ref="A64:P64"/>
    <mergeCell ref="A66:P66"/>
    <mergeCell ref="A67:P67"/>
    <mergeCell ref="A69:N69"/>
    <mergeCell ref="A71:C71"/>
    <mergeCell ref="E71:G71"/>
    <mergeCell ref="M78:N78"/>
    <mergeCell ref="O78:P78"/>
    <mergeCell ref="A79:B79"/>
    <mergeCell ref="C79:D79"/>
    <mergeCell ref="E79:F79"/>
    <mergeCell ref="G79:H79"/>
    <mergeCell ref="I79:J79"/>
    <mergeCell ref="K79:L79"/>
    <mergeCell ref="M79:N79"/>
    <mergeCell ref="O79:P79"/>
    <mergeCell ref="A78:B78"/>
    <mergeCell ref="C78:D78"/>
    <mergeCell ref="E78:F78"/>
    <mergeCell ref="G78:H78"/>
    <mergeCell ref="I78:J78"/>
    <mergeCell ref="K78:L78"/>
    <mergeCell ref="M76:N76"/>
    <mergeCell ref="O76:P76"/>
    <mergeCell ref="A77:B77"/>
    <mergeCell ref="C77:D77"/>
    <mergeCell ref="E77:F77"/>
    <mergeCell ref="G77:H77"/>
    <mergeCell ref="I77:J77"/>
    <mergeCell ref="K77:L77"/>
    <mergeCell ref="M77:N77"/>
    <mergeCell ref="O77:P77"/>
    <mergeCell ref="M82:N82"/>
    <mergeCell ref="O82:P82"/>
    <mergeCell ref="A83:B83"/>
    <mergeCell ref="C83:D83"/>
    <mergeCell ref="E83:F83"/>
    <mergeCell ref="G83:H83"/>
    <mergeCell ref="I83:J83"/>
    <mergeCell ref="K83:L83"/>
    <mergeCell ref="M83:N83"/>
    <mergeCell ref="O83:P83"/>
    <mergeCell ref="A82:B82"/>
    <mergeCell ref="C82:D82"/>
    <mergeCell ref="E82:F82"/>
    <mergeCell ref="G82:H82"/>
    <mergeCell ref="I82:J82"/>
    <mergeCell ref="K82:L82"/>
    <mergeCell ref="M80:N80"/>
    <mergeCell ref="O80:P80"/>
    <mergeCell ref="A81:B81"/>
    <mergeCell ref="C81:D81"/>
    <mergeCell ref="E81:F81"/>
    <mergeCell ref="G81:H81"/>
    <mergeCell ref="I81:J81"/>
    <mergeCell ref="K81:L81"/>
    <mergeCell ref="M81:N81"/>
    <mergeCell ref="O81:P81"/>
    <mergeCell ref="A80:B80"/>
    <mergeCell ref="C80:D80"/>
    <mergeCell ref="E80:F80"/>
    <mergeCell ref="G80:H80"/>
    <mergeCell ref="I80:J80"/>
    <mergeCell ref="K80:L80"/>
    <mergeCell ref="M86:N86"/>
    <mergeCell ref="O86:P86"/>
    <mergeCell ref="A87:B87"/>
    <mergeCell ref="C87:D87"/>
    <mergeCell ref="E87:F87"/>
    <mergeCell ref="G87:H87"/>
    <mergeCell ref="I87:J87"/>
    <mergeCell ref="K87:L87"/>
    <mergeCell ref="M87:N87"/>
    <mergeCell ref="O87:P87"/>
    <mergeCell ref="A86:B86"/>
    <mergeCell ref="C86:D86"/>
    <mergeCell ref="E86:F86"/>
    <mergeCell ref="G86:H86"/>
    <mergeCell ref="I86:J86"/>
    <mergeCell ref="K86:L86"/>
    <mergeCell ref="M84:N84"/>
    <mergeCell ref="O84:P84"/>
    <mergeCell ref="A85:B85"/>
    <mergeCell ref="C85:D85"/>
    <mergeCell ref="E85:F85"/>
    <mergeCell ref="G85:H85"/>
    <mergeCell ref="I85:J85"/>
    <mergeCell ref="K85:L85"/>
    <mergeCell ref="M85:N85"/>
    <mergeCell ref="O85:P85"/>
    <mergeCell ref="A84:B84"/>
    <mergeCell ref="C84:D84"/>
    <mergeCell ref="E84:F84"/>
    <mergeCell ref="G84:H84"/>
    <mergeCell ref="I84:J84"/>
    <mergeCell ref="K84:L84"/>
    <mergeCell ref="M90:N90"/>
    <mergeCell ref="O90:P90"/>
    <mergeCell ref="A92:B92"/>
    <mergeCell ref="A93:P93"/>
    <mergeCell ref="A94:P94"/>
    <mergeCell ref="A95:P95"/>
    <mergeCell ref="A90:B90"/>
    <mergeCell ref="C90:D90"/>
    <mergeCell ref="E90:F90"/>
    <mergeCell ref="G90:H90"/>
    <mergeCell ref="I90:J90"/>
    <mergeCell ref="K90:L90"/>
    <mergeCell ref="M88:N88"/>
    <mergeCell ref="O88:P88"/>
    <mergeCell ref="A89:B89"/>
    <mergeCell ref="C89:D89"/>
    <mergeCell ref="E89:F89"/>
    <mergeCell ref="G89:H89"/>
    <mergeCell ref="I89:J89"/>
    <mergeCell ref="K89:L89"/>
    <mergeCell ref="M89:N89"/>
    <mergeCell ref="O89:P89"/>
    <mergeCell ref="A88:B88"/>
    <mergeCell ref="C88:D88"/>
    <mergeCell ref="E88:F88"/>
    <mergeCell ref="G88:H88"/>
    <mergeCell ref="I88:J88"/>
    <mergeCell ref="K88:L88"/>
    <mergeCell ref="A106:D106"/>
    <mergeCell ref="G106:H106"/>
    <mergeCell ref="I106:J106"/>
    <mergeCell ref="K106:L106"/>
    <mergeCell ref="A108:B108"/>
    <mergeCell ref="C108:D108"/>
    <mergeCell ref="E108:F108"/>
    <mergeCell ref="G108:H108"/>
    <mergeCell ref="I108:J108"/>
    <mergeCell ref="K108:L108"/>
    <mergeCell ref="A104:C104"/>
    <mergeCell ref="E104:G104"/>
    <mergeCell ref="A105:D105"/>
    <mergeCell ref="G105:H105"/>
    <mergeCell ref="I105:J105"/>
    <mergeCell ref="K105:L105"/>
    <mergeCell ref="A96:P96"/>
    <mergeCell ref="A98:P98"/>
    <mergeCell ref="A99:P99"/>
    <mergeCell ref="A101:N101"/>
    <mergeCell ref="A103:C103"/>
    <mergeCell ref="E103:G103"/>
    <mergeCell ref="M110:N110"/>
    <mergeCell ref="O110:P110"/>
    <mergeCell ref="A111:B111"/>
    <mergeCell ref="C111:D111"/>
    <mergeCell ref="E111:F111"/>
    <mergeCell ref="G111:H111"/>
    <mergeCell ref="I111:J111"/>
    <mergeCell ref="K111:L111"/>
    <mergeCell ref="M111:N111"/>
    <mergeCell ref="O111:P111"/>
    <mergeCell ref="A110:B110"/>
    <mergeCell ref="C110:D110"/>
    <mergeCell ref="E110:F110"/>
    <mergeCell ref="G110:H110"/>
    <mergeCell ref="I110:J110"/>
    <mergeCell ref="K110:L110"/>
    <mergeCell ref="M108:N108"/>
    <mergeCell ref="O108:P108"/>
    <mergeCell ref="A109:B109"/>
    <mergeCell ref="C109:D109"/>
    <mergeCell ref="E109:F109"/>
    <mergeCell ref="G109:H109"/>
    <mergeCell ref="I109:J109"/>
    <mergeCell ref="K109:L109"/>
    <mergeCell ref="M109:N109"/>
    <mergeCell ref="O109:P109"/>
    <mergeCell ref="M114:N114"/>
    <mergeCell ref="O114:P114"/>
    <mergeCell ref="A115:B115"/>
    <mergeCell ref="C115:D115"/>
    <mergeCell ref="E115:F115"/>
    <mergeCell ref="G115:H115"/>
    <mergeCell ref="I115:J115"/>
    <mergeCell ref="K115:L115"/>
    <mergeCell ref="M115:N115"/>
    <mergeCell ref="O115:P115"/>
    <mergeCell ref="A114:B114"/>
    <mergeCell ref="C114:D114"/>
    <mergeCell ref="E114:F114"/>
    <mergeCell ref="G114:H114"/>
    <mergeCell ref="I114:J114"/>
    <mergeCell ref="K114:L114"/>
    <mergeCell ref="M112:N112"/>
    <mergeCell ref="O112:P112"/>
    <mergeCell ref="A113:B113"/>
    <mergeCell ref="C113:D113"/>
    <mergeCell ref="E113:F113"/>
    <mergeCell ref="G113:H113"/>
    <mergeCell ref="I113:J113"/>
    <mergeCell ref="K113:L113"/>
    <mergeCell ref="M113:N113"/>
    <mergeCell ref="O113:P113"/>
    <mergeCell ref="A112:B112"/>
    <mergeCell ref="C112:D112"/>
    <mergeCell ref="E112:F112"/>
    <mergeCell ref="G112:H112"/>
    <mergeCell ref="I112:J112"/>
    <mergeCell ref="K112:L112"/>
    <mergeCell ref="M118:N118"/>
    <mergeCell ref="O118:P118"/>
    <mergeCell ref="A119:B119"/>
    <mergeCell ref="C119:D119"/>
    <mergeCell ref="E119:F119"/>
    <mergeCell ref="G119:H119"/>
    <mergeCell ref="I119:J119"/>
    <mergeCell ref="K119:L119"/>
    <mergeCell ref="M119:N119"/>
    <mergeCell ref="O119:P119"/>
    <mergeCell ref="A118:B118"/>
    <mergeCell ref="C118:D118"/>
    <mergeCell ref="E118:F118"/>
    <mergeCell ref="G118:H118"/>
    <mergeCell ref="I118:J118"/>
    <mergeCell ref="K118:L118"/>
    <mergeCell ref="M116:N116"/>
    <mergeCell ref="O116:P116"/>
    <mergeCell ref="A117:B117"/>
    <mergeCell ref="C117:D117"/>
    <mergeCell ref="E117:F117"/>
    <mergeCell ref="G117:H117"/>
    <mergeCell ref="I117:J117"/>
    <mergeCell ref="K117:L117"/>
    <mergeCell ref="M117:N117"/>
    <mergeCell ref="O117:P117"/>
    <mergeCell ref="A116:B116"/>
    <mergeCell ref="C116:D116"/>
    <mergeCell ref="E116:F116"/>
    <mergeCell ref="G116:H116"/>
    <mergeCell ref="I116:J116"/>
    <mergeCell ref="K116:L116"/>
    <mergeCell ref="M122:N122"/>
    <mergeCell ref="O122:P122"/>
    <mergeCell ref="A124:B124"/>
    <mergeCell ref="A125:P125"/>
    <mergeCell ref="A126:P126"/>
    <mergeCell ref="A127:P127"/>
    <mergeCell ref="A122:B122"/>
    <mergeCell ref="C122:D122"/>
    <mergeCell ref="E122:F122"/>
    <mergeCell ref="G122:H122"/>
    <mergeCell ref="I122:J122"/>
    <mergeCell ref="K122:L122"/>
    <mergeCell ref="M120:N120"/>
    <mergeCell ref="O120:P120"/>
    <mergeCell ref="A121:B121"/>
    <mergeCell ref="C121:D121"/>
    <mergeCell ref="E121:F121"/>
    <mergeCell ref="G121:H121"/>
    <mergeCell ref="I121:J121"/>
    <mergeCell ref="K121:L121"/>
    <mergeCell ref="M121:N121"/>
    <mergeCell ref="O121:P121"/>
    <mergeCell ref="A120:B120"/>
    <mergeCell ref="C120:D120"/>
    <mergeCell ref="E120:F120"/>
    <mergeCell ref="G120:H120"/>
    <mergeCell ref="I120:J120"/>
    <mergeCell ref="K120:L120"/>
    <mergeCell ref="A138:D138"/>
    <mergeCell ref="G138:H138"/>
    <mergeCell ref="I138:J138"/>
    <mergeCell ref="K138:L138"/>
    <mergeCell ref="A140:B140"/>
    <mergeCell ref="C140:D140"/>
    <mergeCell ref="E140:F140"/>
    <mergeCell ref="G140:H140"/>
    <mergeCell ref="I140:J140"/>
    <mergeCell ref="K140:L140"/>
    <mergeCell ref="A136:C136"/>
    <mergeCell ref="E136:G136"/>
    <mergeCell ref="A137:D137"/>
    <mergeCell ref="G137:H137"/>
    <mergeCell ref="I137:J137"/>
    <mergeCell ref="K137:L137"/>
    <mergeCell ref="A128:P128"/>
    <mergeCell ref="A130:P130"/>
    <mergeCell ref="A131:P131"/>
    <mergeCell ref="A133:N133"/>
    <mergeCell ref="A135:C135"/>
    <mergeCell ref="E135:G135"/>
    <mergeCell ref="M142:N142"/>
    <mergeCell ref="O142:P142"/>
    <mergeCell ref="A143:B143"/>
    <mergeCell ref="C143:D143"/>
    <mergeCell ref="E143:F143"/>
    <mergeCell ref="G143:H143"/>
    <mergeCell ref="I143:J143"/>
    <mergeCell ref="K143:L143"/>
    <mergeCell ref="M143:N143"/>
    <mergeCell ref="O143:P143"/>
    <mergeCell ref="A142:B142"/>
    <mergeCell ref="C142:D142"/>
    <mergeCell ref="E142:F142"/>
    <mergeCell ref="G142:H142"/>
    <mergeCell ref="I142:J142"/>
    <mergeCell ref="K142:L142"/>
    <mergeCell ref="M140:N140"/>
    <mergeCell ref="O140:P140"/>
    <mergeCell ref="A141:B141"/>
    <mergeCell ref="C141:D141"/>
    <mergeCell ref="E141:F141"/>
    <mergeCell ref="G141:H141"/>
    <mergeCell ref="I141:J141"/>
    <mergeCell ref="K141:L141"/>
    <mergeCell ref="M141:N141"/>
    <mergeCell ref="O141:P141"/>
    <mergeCell ref="M146:N146"/>
    <mergeCell ref="O146:P146"/>
    <mergeCell ref="A147:B147"/>
    <mergeCell ref="C147:D147"/>
    <mergeCell ref="E147:F147"/>
    <mergeCell ref="G147:H147"/>
    <mergeCell ref="I147:J147"/>
    <mergeCell ref="K147:L147"/>
    <mergeCell ref="M147:N147"/>
    <mergeCell ref="O147:P147"/>
    <mergeCell ref="A146:B146"/>
    <mergeCell ref="C146:D146"/>
    <mergeCell ref="E146:F146"/>
    <mergeCell ref="G146:H146"/>
    <mergeCell ref="I146:J146"/>
    <mergeCell ref="K146:L146"/>
    <mergeCell ref="M144:N144"/>
    <mergeCell ref="O144:P144"/>
    <mergeCell ref="A145:B145"/>
    <mergeCell ref="C145:D145"/>
    <mergeCell ref="E145:F145"/>
    <mergeCell ref="G145:H145"/>
    <mergeCell ref="I145:J145"/>
    <mergeCell ref="K145:L145"/>
    <mergeCell ref="M145:N145"/>
    <mergeCell ref="O145:P145"/>
    <mergeCell ref="A144:B144"/>
    <mergeCell ref="C144:D144"/>
    <mergeCell ref="E144:F144"/>
    <mergeCell ref="G144:H144"/>
    <mergeCell ref="I144:J144"/>
    <mergeCell ref="K144:L144"/>
    <mergeCell ref="M150:N150"/>
    <mergeCell ref="O150:P150"/>
    <mergeCell ref="A151:B151"/>
    <mergeCell ref="C151:D151"/>
    <mergeCell ref="E151:F151"/>
    <mergeCell ref="G151:H151"/>
    <mergeCell ref="I151:J151"/>
    <mergeCell ref="K151:L151"/>
    <mergeCell ref="M151:N151"/>
    <mergeCell ref="O151:P151"/>
    <mergeCell ref="A150:B150"/>
    <mergeCell ref="C150:D150"/>
    <mergeCell ref="E150:F150"/>
    <mergeCell ref="G150:H150"/>
    <mergeCell ref="I150:J150"/>
    <mergeCell ref="K150:L150"/>
    <mergeCell ref="M148:N148"/>
    <mergeCell ref="O148:P148"/>
    <mergeCell ref="A149:B149"/>
    <mergeCell ref="C149:D149"/>
    <mergeCell ref="E149:F149"/>
    <mergeCell ref="G149:H149"/>
    <mergeCell ref="I149:J149"/>
    <mergeCell ref="K149:L149"/>
    <mergeCell ref="M149:N149"/>
    <mergeCell ref="O149:P149"/>
    <mergeCell ref="A148:B148"/>
    <mergeCell ref="C148:D148"/>
    <mergeCell ref="E148:F148"/>
    <mergeCell ref="G148:H148"/>
    <mergeCell ref="I148:J148"/>
    <mergeCell ref="K148:L148"/>
    <mergeCell ref="M154:N154"/>
    <mergeCell ref="O154:P154"/>
    <mergeCell ref="A156:B156"/>
    <mergeCell ref="A157:P157"/>
    <mergeCell ref="A158:P158"/>
    <mergeCell ref="A159:P159"/>
    <mergeCell ref="A154:B154"/>
    <mergeCell ref="C154:D154"/>
    <mergeCell ref="E154:F154"/>
    <mergeCell ref="G154:H154"/>
    <mergeCell ref="I154:J154"/>
    <mergeCell ref="K154:L154"/>
    <mergeCell ref="E200:I200"/>
    <mergeCell ref="M152:N152"/>
    <mergeCell ref="O152:P152"/>
    <mergeCell ref="A153:B153"/>
    <mergeCell ref="C153:D153"/>
    <mergeCell ref="E153:F153"/>
    <mergeCell ref="G153:H153"/>
    <mergeCell ref="I153:J153"/>
    <mergeCell ref="K153:L153"/>
    <mergeCell ref="M153:N153"/>
    <mergeCell ref="O153:P153"/>
    <mergeCell ref="A152:B152"/>
    <mergeCell ref="C152:D152"/>
    <mergeCell ref="E152:F152"/>
    <mergeCell ref="G152:H152"/>
    <mergeCell ref="I152:J152"/>
    <mergeCell ref="K152:L152"/>
    <mergeCell ref="A170:D170"/>
    <mergeCell ref="G170:H170"/>
    <mergeCell ref="I170:J170"/>
    <mergeCell ref="A203:D203"/>
    <mergeCell ref="G203:H203"/>
    <mergeCell ref="I203:J203"/>
    <mergeCell ref="K203:L203"/>
    <mergeCell ref="A205:B205"/>
    <mergeCell ref="C205:D205"/>
    <mergeCell ref="E205:F205"/>
    <mergeCell ref="G205:H205"/>
    <mergeCell ref="I205:J205"/>
    <mergeCell ref="K205:L205"/>
    <mergeCell ref="A201:C201"/>
    <mergeCell ref="E201:G201"/>
    <mergeCell ref="A202:D202"/>
    <mergeCell ref="G202:H202"/>
    <mergeCell ref="I202:J202"/>
    <mergeCell ref="K202:L202"/>
    <mergeCell ref="A160:P160"/>
    <mergeCell ref="A195:P195"/>
    <mergeCell ref="A196:P196"/>
    <mergeCell ref="A198:N198"/>
    <mergeCell ref="A200:C200"/>
    <mergeCell ref="A162:P162"/>
    <mergeCell ref="A163:P163"/>
    <mergeCell ref="A165:N165"/>
    <mergeCell ref="A167:C167"/>
    <mergeCell ref="E167:I167"/>
    <mergeCell ref="A168:C168"/>
    <mergeCell ref="E168:G168"/>
    <mergeCell ref="A169:D169"/>
    <mergeCell ref="G169:H169"/>
    <mergeCell ref="I169:J169"/>
    <mergeCell ref="K169:L169"/>
    <mergeCell ref="M207:N207"/>
    <mergeCell ref="O207:P207"/>
    <mergeCell ref="A208:B208"/>
    <mergeCell ref="C208:D208"/>
    <mergeCell ref="E208:F208"/>
    <mergeCell ref="G208:H208"/>
    <mergeCell ref="I208:J208"/>
    <mergeCell ref="K208:L208"/>
    <mergeCell ref="M208:N208"/>
    <mergeCell ref="O208:P208"/>
    <mergeCell ref="A207:B207"/>
    <mergeCell ref="C207:D207"/>
    <mergeCell ref="E207:F207"/>
    <mergeCell ref="G207:H207"/>
    <mergeCell ref="I207:J207"/>
    <mergeCell ref="K207:L207"/>
    <mergeCell ref="M205:N205"/>
    <mergeCell ref="O205:P205"/>
    <mergeCell ref="A206:B206"/>
    <mergeCell ref="C206:D206"/>
    <mergeCell ref="E206:F206"/>
    <mergeCell ref="G206:H206"/>
    <mergeCell ref="I206:J206"/>
    <mergeCell ref="K206:L206"/>
    <mergeCell ref="M206:N206"/>
    <mergeCell ref="O206:P206"/>
    <mergeCell ref="M211:N211"/>
    <mergeCell ref="O211:P211"/>
    <mergeCell ref="A212:B212"/>
    <mergeCell ref="C212:D212"/>
    <mergeCell ref="E212:F212"/>
    <mergeCell ref="G212:H212"/>
    <mergeCell ref="I212:J212"/>
    <mergeCell ref="K212:L212"/>
    <mergeCell ref="M212:N212"/>
    <mergeCell ref="O212:P212"/>
    <mergeCell ref="A211:B211"/>
    <mergeCell ref="C211:D211"/>
    <mergeCell ref="E211:F211"/>
    <mergeCell ref="G211:H211"/>
    <mergeCell ref="I211:J211"/>
    <mergeCell ref="K211:L211"/>
    <mergeCell ref="M209:N209"/>
    <mergeCell ref="O209:P209"/>
    <mergeCell ref="A210:B210"/>
    <mergeCell ref="C210:D210"/>
    <mergeCell ref="E210:F210"/>
    <mergeCell ref="G210:H210"/>
    <mergeCell ref="I210:J210"/>
    <mergeCell ref="K210:L210"/>
    <mergeCell ref="M210:N210"/>
    <mergeCell ref="O210:P210"/>
    <mergeCell ref="A209:B209"/>
    <mergeCell ref="C209:D209"/>
    <mergeCell ref="E209:F209"/>
    <mergeCell ref="G209:H209"/>
    <mergeCell ref="I209:J209"/>
    <mergeCell ref="K209:L209"/>
    <mergeCell ref="M213:N213"/>
    <mergeCell ref="O213:P213"/>
    <mergeCell ref="A214:B214"/>
    <mergeCell ref="C214:D214"/>
    <mergeCell ref="E214:F214"/>
    <mergeCell ref="G214:H214"/>
    <mergeCell ref="I214:J214"/>
    <mergeCell ref="K214:L214"/>
    <mergeCell ref="M214:N214"/>
    <mergeCell ref="O214:P214"/>
    <mergeCell ref="A213:B213"/>
    <mergeCell ref="C213:D213"/>
    <mergeCell ref="E213:F213"/>
    <mergeCell ref="G213:H213"/>
    <mergeCell ref="I213:J213"/>
    <mergeCell ref="K213:L213"/>
    <mergeCell ref="A217:B217"/>
    <mergeCell ref="C217:D217"/>
    <mergeCell ref="E217:F217"/>
    <mergeCell ref="G217:H217"/>
    <mergeCell ref="A220:B220"/>
    <mergeCell ref="A221:P221"/>
    <mergeCell ref="A222:P222"/>
    <mergeCell ref="A223:P223"/>
    <mergeCell ref="I217:J217"/>
    <mergeCell ref="K217:L217"/>
    <mergeCell ref="M215:N215"/>
    <mergeCell ref="O215:P215"/>
    <mergeCell ref="A216:B216"/>
    <mergeCell ref="C216:D216"/>
    <mergeCell ref="E216:F216"/>
    <mergeCell ref="G216:H216"/>
    <mergeCell ref="I216:J216"/>
    <mergeCell ref="K216:L216"/>
    <mergeCell ref="M216:N216"/>
    <mergeCell ref="O216:P216"/>
    <mergeCell ref="A215:B215"/>
    <mergeCell ref="C215:D215"/>
    <mergeCell ref="E215:F215"/>
    <mergeCell ref="G215:H215"/>
    <mergeCell ref="I215:J215"/>
    <mergeCell ref="K215:L215"/>
    <mergeCell ref="A218:B218"/>
    <mergeCell ref="C218:D218"/>
    <mergeCell ref="E218:F218"/>
    <mergeCell ref="G218:H218"/>
    <mergeCell ref="I218:J218"/>
    <mergeCell ref="K218:L218"/>
    <mergeCell ref="M218:N218"/>
    <mergeCell ref="O218:P218"/>
    <mergeCell ref="M217:N217"/>
    <mergeCell ref="O217:P217"/>
    <mergeCell ref="A234:D234"/>
    <mergeCell ref="G234:H234"/>
    <mergeCell ref="I234:J234"/>
    <mergeCell ref="K234:L234"/>
    <mergeCell ref="A236:B236"/>
    <mergeCell ref="C236:D236"/>
    <mergeCell ref="E236:F236"/>
    <mergeCell ref="G236:H236"/>
    <mergeCell ref="I236:J236"/>
    <mergeCell ref="K236:L236"/>
    <mergeCell ref="A232:C232"/>
    <mergeCell ref="E232:G232"/>
    <mergeCell ref="A233:D233"/>
    <mergeCell ref="G233:H233"/>
    <mergeCell ref="I233:J233"/>
    <mergeCell ref="K233:L233"/>
    <mergeCell ref="A224:P224"/>
    <mergeCell ref="A226:P226"/>
    <mergeCell ref="A227:P227"/>
    <mergeCell ref="A229:N229"/>
    <mergeCell ref="A231:C231"/>
    <mergeCell ref="E231:I231"/>
    <mergeCell ref="M238:N238"/>
    <mergeCell ref="O238:P238"/>
    <mergeCell ref="A239:B239"/>
    <mergeCell ref="C239:D239"/>
    <mergeCell ref="E239:F239"/>
    <mergeCell ref="G239:H239"/>
    <mergeCell ref="I239:J239"/>
    <mergeCell ref="K239:L239"/>
    <mergeCell ref="M239:N239"/>
    <mergeCell ref="O239:P239"/>
    <mergeCell ref="A238:B238"/>
    <mergeCell ref="C238:D238"/>
    <mergeCell ref="E238:F238"/>
    <mergeCell ref="G238:H238"/>
    <mergeCell ref="I238:J238"/>
    <mergeCell ref="K238:L238"/>
    <mergeCell ref="M236:N236"/>
    <mergeCell ref="O236:P236"/>
    <mergeCell ref="A237:B237"/>
    <mergeCell ref="C237:D237"/>
    <mergeCell ref="E237:F237"/>
    <mergeCell ref="G237:H237"/>
    <mergeCell ref="I237:J237"/>
    <mergeCell ref="K237:L237"/>
    <mergeCell ref="M237:N237"/>
    <mergeCell ref="O237:P237"/>
    <mergeCell ref="M242:N242"/>
    <mergeCell ref="O242:P242"/>
    <mergeCell ref="A243:B243"/>
    <mergeCell ref="C243:D243"/>
    <mergeCell ref="E243:F243"/>
    <mergeCell ref="G243:H243"/>
    <mergeCell ref="I243:J243"/>
    <mergeCell ref="K243:L243"/>
    <mergeCell ref="M243:N243"/>
    <mergeCell ref="O243:P243"/>
    <mergeCell ref="A242:B242"/>
    <mergeCell ref="C242:D242"/>
    <mergeCell ref="E242:F242"/>
    <mergeCell ref="G242:H242"/>
    <mergeCell ref="I242:J242"/>
    <mergeCell ref="K242:L242"/>
    <mergeCell ref="M240:N240"/>
    <mergeCell ref="O240:P240"/>
    <mergeCell ref="A241:B241"/>
    <mergeCell ref="C241:D241"/>
    <mergeCell ref="E241:F241"/>
    <mergeCell ref="G241:H241"/>
    <mergeCell ref="I241:J241"/>
    <mergeCell ref="K241:L241"/>
    <mergeCell ref="M241:N241"/>
    <mergeCell ref="O241:P241"/>
    <mergeCell ref="A240:B240"/>
    <mergeCell ref="C240:D240"/>
    <mergeCell ref="E240:F240"/>
    <mergeCell ref="G240:H240"/>
    <mergeCell ref="I240:J240"/>
    <mergeCell ref="K240:L240"/>
    <mergeCell ref="M246:N246"/>
    <mergeCell ref="O246:P246"/>
    <mergeCell ref="A247:B247"/>
    <mergeCell ref="C247:D247"/>
    <mergeCell ref="E247:F247"/>
    <mergeCell ref="G247:H247"/>
    <mergeCell ref="I247:J247"/>
    <mergeCell ref="K247:L247"/>
    <mergeCell ref="M247:N247"/>
    <mergeCell ref="O247:P247"/>
    <mergeCell ref="A246:B246"/>
    <mergeCell ref="C246:D246"/>
    <mergeCell ref="E246:F246"/>
    <mergeCell ref="G246:H246"/>
    <mergeCell ref="I246:J246"/>
    <mergeCell ref="K246:L246"/>
    <mergeCell ref="M244:N244"/>
    <mergeCell ref="O244:P244"/>
    <mergeCell ref="A245:B245"/>
    <mergeCell ref="C245:D245"/>
    <mergeCell ref="E245:F245"/>
    <mergeCell ref="G245:H245"/>
    <mergeCell ref="I245:J245"/>
    <mergeCell ref="K245:L245"/>
    <mergeCell ref="M245:N245"/>
    <mergeCell ref="O245:P245"/>
    <mergeCell ref="A244:B244"/>
    <mergeCell ref="C244:D244"/>
    <mergeCell ref="E244:F244"/>
    <mergeCell ref="G244:H244"/>
    <mergeCell ref="I244:J244"/>
    <mergeCell ref="K244:L244"/>
    <mergeCell ref="A256:P256"/>
    <mergeCell ref="M250:N250"/>
    <mergeCell ref="O250:P250"/>
    <mergeCell ref="A252:B252"/>
    <mergeCell ref="A253:P253"/>
    <mergeCell ref="A254:P254"/>
    <mergeCell ref="A255:P255"/>
    <mergeCell ref="A250:B250"/>
    <mergeCell ref="C250:D250"/>
    <mergeCell ref="E250:F250"/>
    <mergeCell ref="G250:H250"/>
    <mergeCell ref="I250:J250"/>
    <mergeCell ref="K250:L250"/>
    <mergeCell ref="M248:N248"/>
    <mergeCell ref="O248:P248"/>
    <mergeCell ref="A249:B249"/>
    <mergeCell ref="C249:D249"/>
    <mergeCell ref="E249:F249"/>
    <mergeCell ref="G249:H249"/>
    <mergeCell ref="I249:J249"/>
    <mergeCell ref="K249:L249"/>
    <mergeCell ref="M249:N249"/>
    <mergeCell ref="O249:P249"/>
    <mergeCell ref="A248:B248"/>
    <mergeCell ref="C248:D248"/>
    <mergeCell ref="E248:F248"/>
    <mergeCell ref="G248:H248"/>
    <mergeCell ref="I248:J248"/>
    <mergeCell ref="K248:L248"/>
    <mergeCell ref="A266:D266"/>
    <mergeCell ref="G266:H266"/>
    <mergeCell ref="I266:J266"/>
    <mergeCell ref="K266:L266"/>
    <mergeCell ref="A268:B268"/>
    <mergeCell ref="C268:D268"/>
    <mergeCell ref="E268:F268"/>
    <mergeCell ref="G268:H268"/>
    <mergeCell ref="I268:J268"/>
    <mergeCell ref="K268:L268"/>
    <mergeCell ref="A264:C264"/>
    <mergeCell ref="E264:G264"/>
    <mergeCell ref="A265:D265"/>
    <mergeCell ref="G265:H265"/>
    <mergeCell ref="I265:J265"/>
    <mergeCell ref="K265:L265"/>
    <mergeCell ref="A258:P258"/>
    <mergeCell ref="A259:P259"/>
    <mergeCell ref="A261:N261"/>
    <mergeCell ref="A263:C263"/>
    <mergeCell ref="E263:I263"/>
    <mergeCell ref="M270:N270"/>
    <mergeCell ref="O270:P270"/>
    <mergeCell ref="A271:B271"/>
    <mergeCell ref="C271:D271"/>
    <mergeCell ref="E271:F271"/>
    <mergeCell ref="G271:H271"/>
    <mergeCell ref="I271:J271"/>
    <mergeCell ref="K271:L271"/>
    <mergeCell ref="M271:N271"/>
    <mergeCell ref="O271:P271"/>
    <mergeCell ref="A270:B270"/>
    <mergeCell ref="C270:D270"/>
    <mergeCell ref="E270:F270"/>
    <mergeCell ref="G270:H270"/>
    <mergeCell ref="I270:J270"/>
    <mergeCell ref="K270:L270"/>
    <mergeCell ref="M268:N268"/>
    <mergeCell ref="O268:P268"/>
    <mergeCell ref="A269:B269"/>
    <mergeCell ref="C269:D269"/>
    <mergeCell ref="E269:F269"/>
    <mergeCell ref="G269:H269"/>
    <mergeCell ref="I269:J269"/>
    <mergeCell ref="K269:L269"/>
    <mergeCell ref="M269:N269"/>
    <mergeCell ref="O269:P269"/>
    <mergeCell ref="M274:N274"/>
    <mergeCell ref="O274:P274"/>
    <mergeCell ref="A275:B275"/>
    <mergeCell ref="C275:D275"/>
    <mergeCell ref="E275:F275"/>
    <mergeCell ref="G275:H275"/>
    <mergeCell ref="I275:J275"/>
    <mergeCell ref="K275:L275"/>
    <mergeCell ref="M275:N275"/>
    <mergeCell ref="O275:P275"/>
    <mergeCell ref="A274:B274"/>
    <mergeCell ref="C274:D274"/>
    <mergeCell ref="E274:F274"/>
    <mergeCell ref="G274:H274"/>
    <mergeCell ref="I274:J274"/>
    <mergeCell ref="K274:L274"/>
    <mergeCell ref="M272:N272"/>
    <mergeCell ref="O272:P272"/>
    <mergeCell ref="A273:B273"/>
    <mergeCell ref="C273:D273"/>
    <mergeCell ref="E273:F273"/>
    <mergeCell ref="G273:H273"/>
    <mergeCell ref="I273:J273"/>
    <mergeCell ref="K273:L273"/>
    <mergeCell ref="M273:N273"/>
    <mergeCell ref="O273:P273"/>
    <mergeCell ref="A272:B272"/>
    <mergeCell ref="C272:D272"/>
    <mergeCell ref="E272:F272"/>
    <mergeCell ref="G272:H272"/>
    <mergeCell ref="I272:J272"/>
    <mergeCell ref="K272:L272"/>
    <mergeCell ref="M278:N278"/>
    <mergeCell ref="O278:P278"/>
    <mergeCell ref="A279:B279"/>
    <mergeCell ref="C279:D279"/>
    <mergeCell ref="E279:F279"/>
    <mergeCell ref="G279:H279"/>
    <mergeCell ref="I279:J279"/>
    <mergeCell ref="K279:L279"/>
    <mergeCell ref="M279:N279"/>
    <mergeCell ref="O279:P279"/>
    <mergeCell ref="A278:B278"/>
    <mergeCell ref="C278:D278"/>
    <mergeCell ref="E278:F278"/>
    <mergeCell ref="G278:H278"/>
    <mergeCell ref="I278:J278"/>
    <mergeCell ref="K278:L278"/>
    <mergeCell ref="M276:N276"/>
    <mergeCell ref="O276:P276"/>
    <mergeCell ref="A277:B277"/>
    <mergeCell ref="C277:D277"/>
    <mergeCell ref="E277:F277"/>
    <mergeCell ref="G277:H277"/>
    <mergeCell ref="I277:J277"/>
    <mergeCell ref="K277:L277"/>
    <mergeCell ref="M277:N277"/>
    <mergeCell ref="O277:P277"/>
    <mergeCell ref="A276:B276"/>
    <mergeCell ref="C276:D276"/>
    <mergeCell ref="E276:F276"/>
    <mergeCell ref="G276:H276"/>
    <mergeCell ref="I276:J276"/>
    <mergeCell ref="K276:L276"/>
    <mergeCell ref="M282:N282"/>
    <mergeCell ref="O282:P282"/>
    <mergeCell ref="A284:B284"/>
    <mergeCell ref="A285:P285"/>
    <mergeCell ref="A286:P286"/>
    <mergeCell ref="A287:P287"/>
    <mergeCell ref="A282:B282"/>
    <mergeCell ref="C282:D282"/>
    <mergeCell ref="E282:F282"/>
    <mergeCell ref="G282:H282"/>
    <mergeCell ref="I282:J282"/>
    <mergeCell ref="K282:L282"/>
    <mergeCell ref="M280:N280"/>
    <mergeCell ref="O280:P280"/>
    <mergeCell ref="A281:B281"/>
    <mergeCell ref="C281:D281"/>
    <mergeCell ref="E281:F281"/>
    <mergeCell ref="G281:H281"/>
    <mergeCell ref="I281:J281"/>
    <mergeCell ref="K281:L281"/>
    <mergeCell ref="M281:N281"/>
    <mergeCell ref="O281:P281"/>
    <mergeCell ref="A280:B280"/>
    <mergeCell ref="C280:D280"/>
    <mergeCell ref="E280:F280"/>
    <mergeCell ref="G280:H280"/>
    <mergeCell ref="I280:J280"/>
    <mergeCell ref="K280:L280"/>
    <mergeCell ref="A298:D298"/>
    <mergeCell ref="G298:H298"/>
    <mergeCell ref="I298:J298"/>
    <mergeCell ref="K298:L298"/>
    <mergeCell ref="A300:B300"/>
    <mergeCell ref="C300:D300"/>
    <mergeCell ref="E300:F300"/>
    <mergeCell ref="G300:H300"/>
    <mergeCell ref="I300:J300"/>
    <mergeCell ref="K300:L300"/>
    <mergeCell ref="A296:C296"/>
    <mergeCell ref="E296:G296"/>
    <mergeCell ref="A297:D297"/>
    <mergeCell ref="G297:H297"/>
    <mergeCell ref="I297:J297"/>
    <mergeCell ref="K297:L297"/>
    <mergeCell ref="A288:P288"/>
    <mergeCell ref="A290:P290"/>
    <mergeCell ref="A291:P291"/>
    <mergeCell ref="A293:N293"/>
    <mergeCell ref="A295:C295"/>
    <mergeCell ref="E295:I295"/>
    <mergeCell ref="M302:N302"/>
    <mergeCell ref="O302:P302"/>
    <mergeCell ref="A303:B303"/>
    <mergeCell ref="C303:D303"/>
    <mergeCell ref="E303:F303"/>
    <mergeCell ref="G303:H303"/>
    <mergeCell ref="I303:J303"/>
    <mergeCell ref="K303:L303"/>
    <mergeCell ref="M303:N303"/>
    <mergeCell ref="O303:P303"/>
    <mergeCell ref="A302:B302"/>
    <mergeCell ref="C302:D302"/>
    <mergeCell ref="E302:F302"/>
    <mergeCell ref="G302:H302"/>
    <mergeCell ref="I302:J302"/>
    <mergeCell ref="K302:L302"/>
    <mergeCell ref="M300:N300"/>
    <mergeCell ref="O300:P300"/>
    <mergeCell ref="A301:B301"/>
    <mergeCell ref="C301:D301"/>
    <mergeCell ref="E301:F301"/>
    <mergeCell ref="G301:H301"/>
    <mergeCell ref="I301:J301"/>
    <mergeCell ref="K301:L301"/>
    <mergeCell ref="M301:N301"/>
    <mergeCell ref="O301:P301"/>
    <mergeCell ref="M306:N306"/>
    <mergeCell ref="O306:P306"/>
    <mergeCell ref="A307:B307"/>
    <mergeCell ref="C307:D307"/>
    <mergeCell ref="E307:F307"/>
    <mergeCell ref="G307:H307"/>
    <mergeCell ref="I307:J307"/>
    <mergeCell ref="K307:L307"/>
    <mergeCell ref="M307:N307"/>
    <mergeCell ref="O307:P307"/>
    <mergeCell ref="A306:B306"/>
    <mergeCell ref="C306:D306"/>
    <mergeCell ref="E306:F306"/>
    <mergeCell ref="G306:H306"/>
    <mergeCell ref="I306:J306"/>
    <mergeCell ref="K306:L306"/>
    <mergeCell ref="M304:N304"/>
    <mergeCell ref="O304:P304"/>
    <mergeCell ref="A305:B305"/>
    <mergeCell ref="C305:D305"/>
    <mergeCell ref="E305:F305"/>
    <mergeCell ref="G305:H305"/>
    <mergeCell ref="I305:J305"/>
    <mergeCell ref="K305:L305"/>
    <mergeCell ref="M305:N305"/>
    <mergeCell ref="O305:P305"/>
    <mergeCell ref="A304:B304"/>
    <mergeCell ref="C304:D304"/>
    <mergeCell ref="E304:F304"/>
    <mergeCell ref="G304:H304"/>
    <mergeCell ref="I304:J304"/>
    <mergeCell ref="K304:L304"/>
    <mergeCell ref="M310:N310"/>
    <mergeCell ref="O310:P310"/>
    <mergeCell ref="A311:B311"/>
    <mergeCell ref="C311:D311"/>
    <mergeCell ref="E311:F311"/>
    <mergeCell ref="G311:H311"/>
    <mergeCell ref="I311:J311"/>
    <mergeCell ref="K311:L311"/>
    <mergeCell ref="M311:N311"/>
    <mergeCell ref="O311:P311"/>
    <mergeCell ref="A310:B310"/>
    <mergeCell ref="C310:D310"/>
    <mergeCell ref="E310:F310"/>
    <mergeCell ref="G310:H310"/>
    <mergeCell ref="I310:J310"/>
    <mergeCell ref="K310:L310"/>
    <mergeCell ref="M308:N308"/>
    <mergeCell ref="O308:P308"/>
    <mergeCell ref="A309:B309"/>
    <mergeCell ref="C309:D309"/>
    <mergeCell ref="E309:F309"/>
    <mergeCell ref="G309:H309"/>
    <mergeCell ref="I309:J309"/>
    <mergeCell ref="K309:L309"/>
    <mergeCell ref="M309:N309"/>
    <mergeCell ref="O309:P309"/>
    <mergeCell ref="A308:B308"/>
    <mergeCell ref="C308:D308"/>
    <mergeCell ref="E308:F308"/>
    <mergeCell ref="G308:H308"/>
    <mergeCell ref="I308:J308"/>
    <mergeCell ref="K308:L308"/>
    <mergeCell ref="M314:N314"/>
    <mergeCell ref="O314:P314"/>
    <mergeCell ref="A316:B316"/>
    <mergeCell ref="A317:P317"/>
    <mergeCell ref="A318:P318"/>
    <mergeCell ref="A319:P319"/>
    <mergeCell ref="A314:B314"/>
    <mergeCell ref="C314:D314"/>
    <mergeCell ref="E314:F314"/>
    <mergeCell ref="G314:H314"/>
    <mergeCell ref="I314:J314"/>
    <mergeCell ref="K314:L314"/>
    <mergeCell ref="M312:N312"/>
    <mergeCell ref="O312:P312"/>
    <mergeCell ref="A313:B313"/>
    <mergeCell ref="C313:D313"/>
    <mergeCell ref="E313:F313"/>
    <mergeCell ref="G313:H313"/>
    <mergeCell ref="I313:J313"/>
    <mergeCell ref="K313:L313"/>
    <mergeCell ref="M313:N313"/>
    <mergeCell ref="O313:P313"/>
    <mergeCell ref="A312:B312"/>
    <mergeCell ref="C312:D312"/>
    <mergeCell ref="E312:F312"/>
    <mergeCell ref="G312:H312"/>
    <mergeCell ref="I312:J312"/>
    <mergeCell ref="K312:L312"/>
    <mergeCell ref="A330:D330"/>
    <mergeCell ref="G330:H330"/>
    <mergeCell ref="I330:J330"/>
    <mergeCell ref="K330:L330"/>
    <mergeCell ref="A332:B332"/>
    <mergeCell ref="C332:D332"/>
    <mergeCell ref="E332:F332"/>
    <mergeCell ref="G332:H332"/>
    <mergeCell ref="I332:J332"/>
    <mergeCell ref="K332:L332"/>
    <mergeCell ref="A328:C328"/>
    <mergeCell ref="E328:G328"/>
    <mergeCell ref="A329:D329"/>
    <mergeCell ref="G329:H329"/>
    <mergeCell ref="I329:J329"/>
    <mergeCell ref="K329:L329"/>
    <mergeCell ref="A320:P320"/>
    <mergeCell ref="A322:P322"/>
    <mergeCell ref="A323:P323"/>
    <mergeCell ref="A325:N325"/>
    <mergeCell ref="A327:C327"/>
    <mergeCell ref="E327:I327"/>
    <mergeCell ref="M334:N334"/>
    <mergeCell ref="O334:P334"/>
    <mergeCell ref="A335:B335"/>
    <mergeCell ref="C335:D335"/>
    <mergeCell ref="E335:F335"/>
    <mergeCell ref="G335:H335"/>
    <mergeCell ref="I335:J335"/>
    <mergeCell ref="K335:L335"/>
    <mergeCell ref="M335:N335"/>
    <mergeCell ref="O335:P335"/>
    <mergeCell ref="A334:B334"/>
    <mergeCell ref="C334:D334"/>
    <mergeCell ref="E334:F334"/>
    <mergeCell ref="G334:H334"/>
    <mergeCell ref="I334:J334"/>
    <mergeCell ref="K334:L334"/>
    <mergeCell ref="M332:N332"/>
    <mergeCell ref="O332:P332"/>
    <mergeCell ref="A333:B333"/>
    <mergeCell ref="C333:D333"/>
    <mergeCell ref="E333:F333"/>
    <mergeCell ref="G333:H333"/>
    <mergeCell ref="I333:J333"/>
    <mergeCell ref="K333:L333"/>
    <mergeCell ref="M333:N333"/>
    <mergeCell ref="O333:P333"/>
    <mergeCell ref="M338:N338"/>
    <mergeCell ref="O338:P338"/>
    <mergeCell ref="A339:B339"/>
    <mergeCell ref="C339:D339"/>
    <mergeCell ref="E339:F339"/>
    <mergeCell ref="G339:H339"/>
    <mergeCell ref="I339:J339"/>
    <mergeCell ref="K339:L339"/>
    <mergeCell ref="M339:N339"/>
    <mergeCell ref="O339:P339"/>
    <mergeCell ref="A338:B338"/>
    <mergeCell ref="C338:D338"/>
    <mergeCell ref="E338:F338"/>
    <mergeCell ref="G338:H338"/>
    <mergeCell ref="I338:J338"/>
    <mergeCell ref="K338:L338"/>
    <mergeCell ref="M336:N336"/>
    <mergeCell ref="O336:P336"/>
    <mergeCell ref="A337:B337"/>
    <mergeCell ref="C337:D337"/>
    <mergeCell ref="E337:F337"/>
    <mergeCell ref="G337:H337"/>
    <mergeCell ref="I337:J337"/>
    <mergeCell ref="K337:L337"/>
    <mergeCell ref="M337:N337"/>
    <mergeCell ref="O337:P337"/>
    <mergeCell ref="A336:B336"/>
    <mergeCell ref="C336:D336"/>
    <mergeCell ref="E336:F336"/>
    <mergeCell ref="G336:H336"/>
    <mergeCell ref="I336:J336"/>
    <mergeCell ref="K336:L336"/>
    <mergeCell ref="M342:N342"/>
    <mergeCell ref="O342:P342"/>
    <mergeCell ref="A343:B343"/>
    <mergeCell ref="C343:D343"/>
    <mergeCell ref="E343:F343"/>
    <mergeCell ref="G343:H343"/>
    <mergeCell ref="I343:J343"/>
    <mergeCell ref="K343:L343"/>
    <mergeCell ref="M343:N343"/>
    <mergeCell ref="O343:P343"/>
    <mergeCell ref="A342:B342"/>
    <mergeCell ref="C342:D342"/>
    <mergeCell ref="E342:F342"/>
    <mergeCell ref="G342:H342"/>
    <mergeCell ref="I342:J342"/>
    <mergeCell ref="K342:L342"/>
    <mergeCell ref="M340:N340"/>
    <mergeCell ref="O340:P340"/>
    <mergeCell ref="A341:B341"/>
    <mergeCell ref="C341:D341"/>
    <mergeCell ref="E341:F341"/>
    <mergeCell ref="G341:H341"/>
    <mergeCell ref="I341:J341"/>
    <mergeCell ref="K341:L341"/>
    <mergeCell ref="M341:N341"/>
    <mergeCell ref="O341:P341"/>
    <mergeCell ref="A340:B340"/>
    <mergeCell ref="C340:D340"/>
    <mergeCell ref="E340:F340"/>
    <mergeCell ref="G340:H340"/>
    <mergeCell ref="I340:J340"/>
    <mergeCell ref="K340:L340"/>
    <mergeCell ref="M346:N346"/>
    <mergeCell ref="O346:P346"/>
    <mergeCell ref="A348:B348"/>
    <mergeCell ref="A349:P349"/>
    <mergeCell ref="A350:P350"/>
    <mergeCell ref="A351:P351"/>
    <mergeCell ref="A346:B346"/>
    <mergeCell ref="C346:D346"/>
    <mergeCell ref="E346:F346"/>
    <mergeCell ref="G346:H346"/>
    <mergeCell ref="I346:J346"/>
    <mergeCell ref="K346:L346"/>
    <mergeCell ref="M344:N344"/>
    <mergeCell ref="O344:P344"/>
    <mergeCell ref="A345:B345"/>
    <mergeCell ref="C345:D345"/>
    <mergeCell ref="E345:F345"/>
    <mergeCell ref="G345:H345"/>
    <mergeCell ref="I345:J345"/>
    <mergeCell ref="K345:L345"/>
    <mergeCell ref="M345:N345"/>
    <mergeCell ref="O345:P345"/>
    <mergeCell ref="A344:B344"/>
    <mergeCell ref="C344:D344"/>
    <mergeCell ref="E344:F344"/>
    <mergeCell ref="G344:H344"/>
    <mergeCell ref="I344:J344"/>
    <mergeCell ref="K344:L344"/>
    <mergeCell ref="A362:D362"/>
    <mergeCell ref="G362:H362"/>
    <mergeCell ref="I362:J362"/>
    <mergeCell ref="K362:L362"/>
    <mergeCell ref="A364:B364"/>
    <mergeCell ref="C364:D364"/>
    <mergeCell ref="E364:F364"/>
    <mergeCell ref="G364:H364"/>
    <mergeCell ref="I364:J364"/>
    <mergeCell ref="K364:L364"/>
    <mergeCell ref="A360:C360"/>
    <mergeCell ref="E360:G360"/>
    <mergeCell ref="A361:D361"/>
    <mergeCell ref="G361:H361"/>
    <mergeCell ref="I361:J361"/>
    <mergeCell ref="K361:L361"/>
    <mergeCell ref="A352:P352"/>
    <mergeCell ref="A354:P354"/>
    <mergeCell ref="A355:P355"/>
    <mergeCell ref="A357:N357"/>
    <mergeCell ref="A359:C359"/>
    <mergeCell ref="E359:I359"/>
    <mergeCell ref="M366:N366"/>
    <mergeCell ref="O366:P366"/>
    <mergeCell ref="A367:B367"/>
    <mergeCell ref="C367:D367"/>
    <mergeCell ref="E367:F367"/>
    <mergeCell ref="G367:H367"/>
    <mergeCell ref="I367:J367"/>
    <mergeCell ref="K367:L367"/>
    <mergeCell ref="M367:N367"/>
    <mergeCell ref="O367:P367"/>
    <mergeCell ref="A366:B366"/>
    <mergeCell ref="C366:D366"/>
    <mergeCell ref="E366:F366"/>
    <mergeCell ref="G366:H366"/>
    <mergeCell ref="I366:J366"/>
    <mergeCell ref="K366:L366"/>
    <mergeCell ref="M364:N364"/>
    <mergeCell ref="O364:P364"/>
    <mergeCell ref="A365:B365"/>
    <mergeCell ref="C365:D365"/>
    <mergeCell ref="E365:F365"/>
    <mergeCell ref="G365:H365"/>
    <mergeCell ref="I365:J365"/>
    <mergeCell ref="K365:L365"/>
    <mergeCell ref="M365:N365"/>
    <mergeCell ref="O365:P365"/>
    <mergeCell ref="M370:N370"/>
    <mergeCell ref="O370:P370"/>
    <mergeCell ref="A371:B371"/>
    <mergeCell ref="C371:D371"/>
    <mergeCell ref="E371:F371"/>
    <mergeCell ref="G371:H371"/>
    <mergeCell ref="I371:J371"/>
    <mergeCell ref="K371:L371"/>
    <mergeCell ref="M371:N371"/>
    <mergeCell ref="O371:P371"/>
    <mergeCell ref="A370:B370"/>
    <mergeCell ref="C370:D370"/>
    <mergeCell ref="E370:F370"/>
    <mergeCell ref="G370:H370"/>
    <mergeCell ref="I370:J370"/>
    <mergeCell ref="K370:L370"/>
    <mergeCell ref="M368:N368"/>
    <mergeCell ref="O368:P368"/>
    <mergeCell ref="A369:B369"/>
    <mergeCell ref="C369:D369"/>
    <mergeCell ref="E369:F369"/>
    <mergeCell ref="G369:H369"/>
    <mergeCell ref="I369:J369"/>
    <mergeCell ref="K369:L369"/>
    <mergeCell ref="M369:N369"/>
    <mergeCell ref="O369:P369"/>
    <mergeCell ref="A368:B368"/>
    <mergeCell ref="C368:D368"/>
    <mergeCell ref="E368:F368"/>
    <mergeCell ref="G368:H368"/>
    <mergeCell ref="I368:J368"/>
    <mergeCell ref="K368:L368"/>
    <mergeCell ref="M374:N374"/>
    <mergeCell ref="O374:P374"/>
    <mergeCell ref="A375:B375"/>
    <mergeCell ref="C375:D375"/>
    <mergeCell ref="E375:F375"/>
    <mergeCell ref="G375:H375"/>
    <mergeCell ref="I375:J375"/>
    <mergeCell ref="K375:L375"/>
    <mergeCell ref="M375:N375"/>
    <mergeCell ref="O375:P375"/>
    <mergeCell ref="A374:B374"/>
    <mergeCell ref="C374:D374"/>
    <mergeCell ref="E374:F374"/>
    <mergeCell ref="G374:H374"/>
    <mergeCell ref="I374:J374"/>
    <mergeCell ref="K374:L374"/>
    <mergeCell ref="M372:N372"/>
    <mergeCell ref="O372:P372"/>
    <mergeCell ref="A373:B373"/>
    <mergeCell ref="C373:D373"/>
    <mergeCell ref="E373:F373"/>
    <mergeCell ref="G373:H373"/>
    <mergeCell ref="I373:J373"/>
    <mergeCell ref="K373:L373"/>
    <mergeCell ref="M373:N373"/>
    <mergeCell ref="O373:P373"/>
    <mergeCell ref="A372:B372"/>
    <mergeCell ref="C372:D372"/>
    <mergeCell ref="E372:F372"/>
    <mergeCell ref="G372:H372"/>
    <mergeCell ref="I372:J372"/>
    <mergeCell ref="K372:L372"/>
    <mergeCell ref="A393:D393"/>
    <mergeCell ref="G393:H393"/>
    <mergeCell ref="I393:J393"/>
    <mergeCell ref="K393:L393"/>
    <mergeCell ref="A383:P383"/>
    <mergeCell ref="A386:P386"/>
    <mergeCell ref="A387:P387"/>
    <mergeCell ref="A389:N389"/>
    <mergeCell ref="A391:C391"/>
    <mergeCell ref="E391:I391"/>
    <mergeCell ref="A379:B379"/>
    <mergeCell ref="A380:P380"/>
    <mergeCell ref="A381:P381"/>
    <mergeCell ref="A382:P382"/>
    <mergeCell ref="M376:N376"/>
    <mergeCell ref="O376:P376"/>
    <mergeCell ref="A377:B377"/>
    <mergeCell ref="C377:D377"/>
    <mergeCell ref="E377:F377"/>
    <mergeCell ref="G377:H377"/>
    <mergeCell ref="I377:J377"/>
    <mergeCell ref="K377:L377"/>
    <mergeCell ref="M377:N377"/>
    <mergeCell ref="O377:P377"/>
    <mergeCell ref="A376:B376"/>
    <mergeCell ref="C376:D376"/>
    <mergeCell ref="E376:F376"/>
    <mergeCell ref="G376:H376"/>
    <mergeCell ref="I376:J376"/>
    <mergeCell ref="K376:L376"/>
    <mergeCell ref="A392:C392"/>
    <mergeCell ref="E392:G392"/>
    <mergeCell ref="I399:J399"/>
    <mergeCell ref="K399:L399"/>
    <mergeCell ref="M399:N399"/>
    <mergeCell ref="O399:P399"/>
    <mergeCell ref="A398:B398"/>
    <mergeCell ref="C398:D398"/>
    <mergeCell ref="E398:F398"/>
    <mergeCell ref="G398:H398"/>
    <mergeCell ref="I398:J398"/>
    <mergeCell ref="K398:L398"/>
    <mergeCell ref="M396:N396"/>
    <mergeCell ref="O396:P396"/>
    <mergeCell ref="A397:B397"/>
    <mergeCell ref="C397:D397"/>
    <mergeCell ref="E397:F397"/>
    <mergeCell ref="G397:H397"/>
    <mergeCell ref="I397:J397"/>
    <mergeCell ref="K397:L397"/>
    <mergeCell ref="M397:N397"/>
    <mergeCell ref="O397:P397"/>
    <mergeCell ref="M402:N402"/>
    <mergeCell ref="O402:P402"/>
    <mergeCell ref="A403:B403"/>
    <mergeCell ref="C403:D403"/>
    <mergeCell ref="E403:F403"/>
    <mergeCell ref="G403:H403"/>
    <mergeCell ref="I403:J403"/>
    <mergeCell ref="K403:L403"/>
    <mergeCell ref="M403:N403"/>
    <mergeCell ref="O403:P403"/>
    <mergeCell ref="A402:B402"/>
    <mergeCell ref="C402:D402"/>
    <mergeCell ref="E402:F402"/>
    <mergeCell ref="G402:H402"/>
    <mergeCell ref="I402:J402"/>
    <mergeCell ref="K402:L402"/>
    <mergeCell ref="M400:N400"/>
    <mergeCell ref="O400:P400"/>
    <mergeCell ref="A401:B401"/>
    <mergeCell ref="C401:D401"/>
    <mergeCell ref="E401:F401"/>
    <mergeCell ref="G401:H401"/>
    <mergeCell ref="I401:J401"/>
    <mergeCell ref="K401:L401"/>
    <mergeCell ref="M401:N401"/>
    <mergeCell ref="O401:P401"/>
    <mergeCell ref="A400:B400"/>
    <mergeCell ref="C400:D400"/>
    <mergeCell ref="E400:F400"/>
    <mergeCell ref="G400:H400"/>
    <mergeCell ref="I400:J400"/>
    <mergeCell ref="K400:L400"/>
    <mergeCell ref="M406:N406"/>
    <mergeCell ref="O406:P406"/>
    <mergeCell ref="A407:B407"/>
    <mergeCell ref="C407:D407"/>
    <mergeCell ref="E407:F407"/>
    <mergeCell ref="G407:H407"/>
    <mergeCell ref="I407:J407"/>
    <mergeCell ref="K407:L407"/>
    <mergeCell ref="M407:N407"/>
    <mergeCell ref="O407:P407"/>
    <mergeCell ref="A406:B406"/>
    <mergeCell ref="C406:D406"/>
    <mergeCell ref="E406:F406"/>
    <mergeCell ref="G406:H406"/>
    <mergeCell ref="I406:J406"/>
    <mergeCell ref="K406:L406"/>
    <mergeCell ref="M404:N404"/>
    <mergeCell ref="O404:P404"/>
    <mergeCell ref="A405:B405"/>
    <mergeCell ref="C405:D405"/>
    <mergeCell ref="E405:F405"/>
    <mergeCell ref="G405:H405"/>
    <mergeCell ref="I405:J405"/>
    <mergeCell ref="K405:L405"/>
    <mergeCell ref="M405:N405"/>
    <mergeCell ref="O405:P405"/>
    <mergeCell ref="A404:B404"/>
    <mergeCell ref="C404:D404"/>
    <mergeCell ref="E404:F404"/>
    <mergeCell ref="G404:H404"/>
    <mergeCell ref="I404:J404"/>
    <mergeCell ref="K404:L404"/>
    <mergeCell ref="M410:N410"/>
    <mergeCell ref="O410:P410"/>
    <mergeCell ref="A412:B412"/>
    <mergeCell ref="A413:P413"/>
    <mergeCell ref="A414:P414"/>
    <mergeCell ref="A415:P415"/>
    <mergeCell ref="A410:B410"/>
    <mergeCell ref="C410:D410"/>
    <mergeCell ref="E410:F410"/>
    <mergeCell ref="G410:H410"/>
    <mergeCell ref="I410:J410"/>
    <mergeCell ref="K410:L410"/>
    <mergeCell ref="M408:N408"/>
    <mergeCell ref="O408:P408"/>
    <mergeCell ref="A409:B409"/>
    <mergeCell ref="C409:D409"/>
    <mergeCell ref="E409:F409"/>
    <mergeCell ref="G409:H409"/>
    <mergeCell ref="I409:J409"/>
    <mergeCell ref="K409:L409"/>
    <mergeCell ref="M409:N409"/>
    <mergeCell ref="O409:P409"/>
    <mergeCell ref="A408:B408"/>
    <mergeCell ref="C408:D408"/>
    <mergeCell ref="E408:F408"/>
    <mergeCell ref="G408:H408"/>
    <mergeCell ref="I408:J408"/>
    <mergeCell ref="K408:L408"/>
    <mergeCell ref="A425:D425"/>
    <mergeCell ref="G425:H425"/>
    <mergeCell ref="I425:J425"/>
    <mergeCell ref="K425:L425"/>
    <mergeCell ref="A427:B427"/>
    <mergeCell ref="C427:D427"/>
    <mergeCell ref="E427:F427"/>
    <mergeCell ref="G427:H427"/>
    <mergeCell ref="I427:J427"/>
    <mergeCell ref="K427:L427"/>
    <mergeCell ref="A423:C423"/>
    <mergeCell ref="E423:G423"/>
    <mergeCell ref="A424:D424"/>
    <mergeCell ref="G424:H424"/>
    <mergeCell ref="I424:J424"/>
    <mergeCell ref="K424:L424"/>
    <mergeCell ref="A416:P416"/>
    <mergeCell ref="A417:P417"/>
    <mergeCell ref="A418:P418"/>
    <mergeCell ref="A420:N420"/>
    <mergeCell ref="A422:C422"/>
    <mergeCell ref="E422:I422"/>
    <mergeCell ref="M429:N429"/>
    <mergeCell ref="O429:P429"/>
    <mergeCell ref="A430:B430"/>
    <mergeCell ref="C430:D430"/>
    <mergeCell ref="E430:F430"/>
    <mergeCell ref="G430:H430"/>
    <mergeCell ref="I430:J430"/>
    <mergeCell ref="K430:L430"/>
    <mergeCell ref="M430:N430"/>
    <mergeCell ref="O430:P430"/>
    <mergeCell ref="A429:B429"/>
    <mergeCell ref="C429:D429"/>
    <mergeCell ref="E429:F429"/>
    <mergeCell ref="G429:H429"/>
    <mergeCell ref="I429:J429"/>
    <mergeCell ref="K429:L429"/>
    <mergeCell ref="M427:N427"/>
    <mergeCell ref="O427:P427"/>
    <mergeCell ref="A428:B428"/>
    <mergeCell ref="C428:D428"/>
    <mergeCell ref="E428:F428"/>
    <mergeCell ref="G428:H428"/>
    <mergeCell ref="I428:J428"/>
    <mergeCell ref="K428:L428"/>
    <mergeCell ref="M428:N428"/>
    <mergeCell ref="O428:P428"/>
    <mergeCell ref="M433:N433"/>
    <mergeCell ref="O433:P433"/>
    <mergeCell ref="A434:B434"/>
    <mergeCell ref="C434:D434"/>
    <mergeCell ref="E434:F434"/>
    <mergeCell ref="G434:H434"/>
    <mergeCell ref="I434:J434"/>
    <mergeCell ref="K434:L434"/>
    <mergeCell ref="M434:N434"/>
    <mergeCell ref="O434:P434"/>
    <mergeCell ref="A433:B433"/>
    <mergeCell ref="C433:D433"/>
    <mergeCell ref="E433:F433"/>
    <mergeCell ref="G433:H433"/>
    <mergeCell ref="I433:J433"/>
    <mergeCell ref="K433:L433"/>
    <mergeCell ref="M431:N431"/>
    <mergeCell ref="O431:P431"/>
    <mergeCell ref="A432:B432"/>
    <mergeCell ref="C432:D432"/>
    <mergeCell ref="E432:F432"/>
    <mergeCell ref="G432:H432"/>
    <mergeCell ref="I432:J432"/>
    <mergeCell ref="K432:L432"/>
    <mergeCell ref="M432:N432"/>
    <mergeCell ref="O432:P432"/>
    <mergeCell ref="A431:B431"/>
    <mergeCell ref="C431:D431"/>
    <mergeCell ref="E431:F431"/>
    <mergeCell ref="G431:H431"/>
    <mergeCell ref="I431:J431"/>
    <mergeCell ref="K431:L431"/>
    <mergeCell ref="M437:N437"/>
    <mergeCell ref="O437:P437"/>
    <mergeCell ref="A438:B438"/>
    <mergeCell ref="C438:D438"/>
    <mergeCell ref="E438:F438"/>
    <mergeCell ref="G438:H438"/>
    <mergeCell ref="I438:J438"/>
    <mergeCell ref="K438:L438"/>
    <mergeCell ref="M438:N438"/>
    <mergeCell ref="O438:P438"/>
    <mergeCell ref="A437:B437"/>
    <mergeCell ref="C437:D437"/>
    <mergeCell ref="E437:F437"/>
    <mergeCell ref="G437:H437"/>
    <mergeCell ref="I437:J437"/>
    <mergeCell ref="K437:L437"/>
    <mergeCell ref="M435:N435"/>
    <mergeCell ref="O435:P435"/>
    <mergeCell ref="A436:B436"/>
    <mergeCell ref="C436:D436"/>
    <mergeCell ref="E436:F436"/>
    <mergeCell ref="G436:H436"/>
    <mergeCell ref="I436:J436"/>
    <mergeCell ref="K436:L436"/>
    <mergeCell ref="M436:N436"/>
    <mergeCell ref="O436:P436"/>
    <mergeCell ref="A435:B435"/>
    <mergeCell ref="C435:D435"/>
    <mergeCell ref="E435:F435"/>
    <mergeCell ref="G435:H435"/>
    <mergeCell ref="I435:J435"/>
    <mergeCell ref="K435:L435"/>
    <mergeCell ref="M441:N441"/>
    <mergeCell ref="O441:P441"/>
    <mergeCell ref="A443:B443"/>
    <mergeCell ref="A444:P444"/>
    <mergeCell ref="A445:P445"/>
    <mergeCell ref="A446:P446"/>
    <mergeCell ref="A441:B441"/>
    <mergeCell ref="C441:D441"/>
    <mergeCell ref="E441:F441"/>
    <mergeCell ref="G441:H441"/>
    <mergeCell ref="I441:J441"/>
    <mergeCell ref="K441:L441"/>
    <mergeCell ref="M439:N439"/>
    <mergeCell ref="O439:P439"/>
    <mergeCell ref="A440:B440"/>
    <mergeCell ref="C440:D440"/>
    <mergeCell ref="E440:F440"/>
    <mergeCell ref="G440:H440"/>
    <mergeCell ref="I440:J440"/>
    <mergeCell ref="K440:L440"/>
    <mergeCell ref="M440:N440"/>
    <mergeCell ref="O440:P440"/>
    <mergeCell ref="A439:B439"/>
    <mergeCell ref="C439:D439"/>
    <mergeCell ref="E439:F439"/>
    <mergeCell ref="G439:H439"/>
    <mergeCell ref="I439:J439"/>
    <mergeCell ref="K439:L439"/>
    <mergeCell ref="A458:D458"/>
    <mergeCell ref="G458:H458"/>
    <mergeCell ref="I458:J458"/>
    <mergeCell ref="K458:L458"/>
    <mergeCell ref="A460:B460"/>
    <mergeCell ref="C460:D460"/>
    <mergeCell ref="E460:F460"/>
    <mergeCell ref="G460:H460"/>
    <mergeCell ref="I460:J460"/>
    <mergeCell ref="K460:L460"/>
    <mergeCell ref="A456:C456"/>
    <mergeCell ref="E456:G456"/>
    <mergeCell ref="A457:D457"/>
    <mergeCell ref="G457:H457"/>
    <mergeCell ref="I457:J457"/>
    <mergeCell ref="K457:L457"/>
    <mergeCell ref="A447:P447"/>
    <mergeCell ref="A450:P450"/>
    <mergeCell ref="A451:P451"/>
    <mergeCell ref="A453:N453"/>
    <mergeCell ref="A455:C455"/>
    <mergeCell ref="E455:I455"/>
    <mergeCell ref="M462:N462"/>
    <mergeCell ref="O462:P462"/>
    <mergeCell ref="A463:B463"/>
    <mergeCell ref="C463:D463"/>
    <mergeCell ref="E463:F463"/>
    <mergeCell ref="G463:H463"/>
    <mergeCell ref="I463:J463"/>
    <mergeCell ref="K463:L463"/>
    <mergeCell ref="M463:N463"/>
    <mergeCell ref="O463:P463"/>
    <mergeCell ref="A462:B462"/>
    <mergeCell ref="C462:D462"/>
    <mergeCell ref="E462:F462"/>
    <mergeCell ref="G462:H462"/>
    <mergeCell ref="I462:J462"/>
    <mergeCell ref="K462:L462"/>
    <mergeCell ref="M460:N460"/>
    <mergeCell ref="O460:P460"/>
    <mergeCell ref="A461:B461"/>
    <mergeCell ref="C461:D461"/>
    <mergeCell ref="E461:F461"/>
    <mergeCell ref="G461:H461"/>
    <mergeCell ref="I461:J461"/>
    <mergeCell ref="K461:L461"/>
    <mergeCell ref="M461:N461"/>
    <mergeCell ref="O461:P461"/>
    <mergeCell ref="M466:N466"/>
    <mergeCell ref="O466:P466"/>
    <mergeCell ref="A467:B467"/>
    <mergeCell ref="C467:D467"/>
    <mergeCell ref="E467:F467"/>
    <mergeCell ref="G467:H467"/>
    <mergeCell ref="I467:J467"/>
    <mergeCell ref="K467:L467"/>
    <mergeCell ref="M467:N467"/>
    <mergeCell ref="O467:P467"/>
    <mergeCell ref="A466:B466"/>
    <mergeCell ref="C466:D466"/>
    <mergeCell ref="E466:F466"/>
    <mergeCell ref="G466:H466"/>
    <mergeCell ref="I466:J466"/>
    <mergeCell ref="K466:L466"/>
    <mergeCell ref="M464:N464"/>
    <mergeCell ref="O464:P464"/>
    <mergeCell ref="A465:B465"/>
    <mergeCell ref="C465:D465"/>
    <mergeCell ref="E465:F465"/>
    <mergeCell ref="G465:H465"/>
    <mergeCell ref="I465:J465"/>
    <mergeCell ref="K465:L465"/>
    <mergeCell ref="M465:N465"/>
    <mergeCell ref="O465:P465"/>
    <mergeCell ref="A464:B464"/>
    <mergeCell ref="C464:D464"/>
    <mergeCell ref="E464:F464"/>
    <mergeCell ref="G464:H464"/>
    <mergeCell ref="I464:J464"/>
    <mergeCell ref="K464:L464"/>
    <mergeCell ref="M470:N470"/>
    <mergeCell ref="O470:P470"/>
    <mergeCell ref="A471:B471"/>
    <mergeCell ref="C471:D471"/>
    <mergeCell ref="E471:F471"/>
    <mergeCell ref="G471:H471"/>
    <mergeCell ref="I471:J471"/>
    <mergeCell ref="K471:L471"/>
    <mergeCell ref="M471:N471"/>
    <mergeCell ref="O471:P471"/>
    <mergeCell ref="A470:B470"/>
    <mergeCell ref="C470:D470"/>
    <mergeCell ref="E470:F470"/>
    <mergeCell ref="G470:H470"/>
    <mergeCell ref="I470:J470"/>
    <mergeCell ref="K470:L470"/>
    <mergeCell ref="M468:N468"/>
    <mergeCell ref="O468:P468"/>
    <mergeCell ref="A469:B469"/>
    <mergeCell ref="C469:D469"/>
    <mergeCell ref="E469:F469"/>
    <mergeCell ref="G469:H469"/>
    <mergeCell ref="I469:J469"/>
    <mergeCell ref="K469:L469"/>
    <mergeCell ref="M469:N469"/>
    <mergeCell ref="O469:P469"/>
    <mergeCell ref="A468:B468"/>
    <mergeCell ref="C468:D468"/>
    <mergeCell ref="E468:F468"/>
    <mergeCell ref="G468:H468"/>
    <mergeCell ref="I468:J468"/>
    <mergeCell ref="K468:L468"/>
    <mergeCell ref="M474:N474"/>
    <mergeCell ref="O474:P474"/>
    <mergeCell ref="A476:B476"/>
    <mergeCell ref="A477:P477"/>
    <mergeCell ref="A478:P478"/>
    <mergeCell ref="A479:P479"/>
    <mergeCell ref="A474:B474"/>
    <mergeCell ref="C474:D474"/>
    <mergeCell ref="E474:F474"/>
    <mergeCell ref="G474:H474"/>
    <mergeCell ref="I474:J474"/>
    <mergeCell ref="K474:L474"/>
    <mergeCell ref="M472:N472"/>
    <mergeCell ref="O472:P472"/>
    <mergeCell ref="A473:B473"/>
    <mergeCell ref="C473:D473"/>
    <mergeCell ref="E473:F473"/>
    <mergeCell ref="G473:H473"/>
    <mergeCell ref="I473:J473"/>
    <mergeCell ref="K473:L473"/>
    <mergeCell ref="M473:N473"/>
    <mergeCell ref="O473:P473"/>
    <mergeCell ref="A472:B472"/>
    <mergeCell ref="C472:D472"/>
    <mergeCell ref="E472:F472"/>
    <mergeCell ref="G472:H472"/>
    <mergeCell ref="I472:J472"/>
    <mergeCell ref="K472:L472"/>
    <mergeCell ref="A490:D490"/>
    <mergeCell ref="G490:H490"/>
    <mergeCell ref="I490:J490"/>
    <mergeCell ref="K490:L490"/>
    <mergeCell ref="A492:B492"/>
    <mergeCell ref="C492:D492"/>
    <mergeCell ref="E492:F492"/>
    <mergeCell ref="G492:H492"/>
    <mergeCell ref="I492:J492"/>
    <mergeCell ref="K492:L492"/>
    <mergeCell ref="A488:C488"/>
    <mergeCell ref="E488:G488"/>
    <mergeCell ref="A489:D489"/>
    <mergeCell ref="G489:H489"/>
    <mergeCell ref="I489:J489"/>
    <mergeCell ref="K489:L489"/>
    <mergeCell ref="A480:P480"/>
    <mergeCell ref="A482:P482"/>
    <mergeCell ref="A483:P483"/>
    <mergeCell ref="A485:N485"/>
    <mergeCell ref="A487:C487"/>
    <mergeCell ref="E487:I487"/>
    <mergeCell ref="M494:N494"/>
    <mergeCell ref="O494:P494"/>
    <mergeCell ref="A495:B495"/>
    <mergeCell ref="C495:D495"/>
    <mergeCell ref="E495:F495"/>
    <mergeCell ref="G495:H495"/>
    <mergeCell ref="I495:J495"/>
    <mergeCell ref="K495:L495"/>
    <mergeCell ref="M495:N495"/>
    <mergeCell ref="O495:P495"/>
    <mergeCell ref="A494:B494"/>
    <mergeCell ref="C494:D494"/>
    <mergeCell ref="E494:F494"/>
    <mergeCell ref="G494:H494"/>
    <mergeCell ref="I494:J494"/>
    <mergeCell ref="K494:L494"/>
    <mergeCell ref="M492:N492"/>
    <mergeCell ref="O492:P492"/>
    <mergeCell ref="A493:B493"/>
    <mergeCell ref="C493:D493"/>
    <mergeCell ref="E493:F493"/>
    <mergeCell ref="G493:H493"/>
    <mergeCell ref="I493:J493"/>
    <mergeCell ref="K493:L493"/>
    <mergeCell ref="M493:N493"/>
    <mergeCell ref="O493:P493"/>
    <mergeCell ref="M498:N498"/>
    <mergeCell ref="O498:P498"/>
    <mergeCell ref="A499:B499"/>
    <mergeCell ref="C499:D499"/>
    <mergeCell ref="E499:F499"/>
    <mergeCell ref="G499:H499"/>
    <mergeCell ref="I499:J499"/>
    <mergeCell ref="K499:L499"/>
    <mergeCell ref="M499:N499"/>
    <mergeCell ref="O499:P499"/>
    <mergeCell ref="A498:B498"/>
    <mergeCell ref="C498:D498"/>
    <mergeCell ref="E498:F498"/>
    <mergeCell ref="G498:H498"/>
    <mergeCell ref="I498:J498"/>
    <mergeCell ref="K498:L498"/>
    <mergeCell ref="M496:N496"/>
    <mergeCell ref="O496:P496"/>
    <mergeCell ref="A497:B497"/>
    <mergeCell ref="C497:D497"/>
    <mergeCell ref="E497:F497"/>
    <mergeCell ref="G497:H497"/>
    <mergeCell ref="I497:J497"/>
    <mergeCell ref="K497:L497"/>
    <mergeCell ref="M497:N497"/>
    <mergeCell ref="O497:P497"/>
    <mergeCell ref="A496:B496"/>
    <mergeCell ref="C496:D496"/>
    <mergeCell ref="E496:F496"/>
    <mergeCell ref="G496:H496"/>
    <mergeCell ref="I496:J496"/>
    <mergeCell ref="K496:L496"/>
    <mergeCell ref="M502:N502"/>
    <mergeCell ref="O502:P502"/>
    <mergeCell ref="A503:B503"/>
    <mergeCell ref="C503:D503"/>
    <mergeCell ref="E503:F503"/>
    <mergeCell ref="G503:H503"/>
    <mergeCell ref="I503:J503"/>
    <mergeCell ref="K503:L503"/>
    <mergeCell ref="M503:N503"/>
    <mergeCell ref="O503:P503"/>
    <mergeCell ref="A502:B502"/>
    <mergeCell ref="C502:D502"/>
    <mergeCell ref="E502:F502"/>
    <mergeCell ref="G502:H502"/>
    <mergeCell ref="I502:J502"/>
    <mergeCell ref="K502:L502"/>
    <mergeCell ref="M500:N500"/>
    <mergeCell ref="O500:P500"/>
    <mergeCell ref="A501:B501"/>
    <mergeCell ref="C501:D501"/>
    <mergeCell ref="E501:F501"/>
    <mergeCell ref="G501:H501"/>
    <mergeCell ref="I501:J501"/>
    <mergeCell ref="K501:L501"/>
    <mergeCell ref="M501:N501"/>
    <mergeCell ref="O501:P501"/>
    <mergeCell ref="A500:B500"/>
    <mergeCell ref="C500:D500"/>
    <mergeCell ref="E500:F500"/>
    <mergeCell ref="G500:H500"/>
    <mergeCell ref="I500:J500"/>
    <mergeCell ref="K500:L500"/>
    <mergeCell ref="M506:N506"/>
    <mergeCell ref="O506:P506"/>
    <mergeCell ref="A508:B508"/>
    <mergeCell ref="A509:P509"/>
    <mergeCell ref="A510:P510"/>
    <mergeCell ref="A511:P511"/>
    <mergeCell ref="A506:B506"/>
    <mergeCell ref="C506:D506"/>
    <mergeCell ref="E506:F506"/>
    <mergeCell ref="G506:H506"/>
    <mergeCell ref="I506:J506"/>
    <mergeCell ref="K506:L506"/>
    <mergeCell ref="M504:N504"/>
    <mergeCell ref="O504:P504"/>
    <mergeCell ref="A505:B505"/>
    <mergeCell ref="C505:D505"/>
    <mergeCell ref="E505:F505"/>
    <mergeCell ref="G505:H505"/>
    <mergeCell ref="I505:J505"/>
    <mergeCell ref="K505:L505"/>
    <mergeCell ref="M505:N505"/>
    <mergeCell ref="O505:P505"/>
    <mergeCell ref="A504:B504"/>
    <mergeCell ref="C504:D504"/>
    <mergeCell ref="E504:F504"/>
    <mergeCell ref="G504:H504"/>
    <mergeCell ref="I504:J504"/>
    <mergeCell ref="K504:L504"/>
    <mergeCell ref="A522:D522"/>
    <mergeCell ref="G522:H522"/>
    <mergeCell ref="I522:J522"/>
    <mergeCell ref="K522:L522"/>
    <mergeCell ref="A524:B524"/>
    <mergeCell ref="C524:D524"/>
    <mergeCell ref="E524:F524"/>
    <mergeCell ref="G524:H524"/>
    <mergeCell ref="I524:J524"/>
    <mergeCell ref="K524:L524"/>
    <mergeCell ref="A520:C520"/>
    <mergeCell ref="E520:G520"/>
    <mergeCell ref="A521:D521"/>
    <mergeCell ref="G521:H521"/>
    <mergeCell ref="I521:J521"/>
    <mergeCell ref="K521:L521"/>
    <mergeCell ref="A512:P512"/>
    <mergeCell ref="A514:P514"/>
    <mergeCell ref="A515:P515"/>
    <mergeCell ref="A517:N517"/>
    <mergeCell ref="A519:C519"/>
    <mergeCell ref="E519:I519"/>
    <mergeCell ref="M526:N526"/>
    <mergeCell ref="O526:P526"/>
    <mergeCell ref="A527:B527"/>
    <mergeCell ref="C527:D527"/>
    <mergeCell ref="E527:F527"/>
    <mergeCell ref="G527:H527"/>
    <mergeCell ref="I527:J527"/>
    <mergeCell ref="K527:L527"/>
    <mergeCell ref="M527:N527"/>
    <mergeCell ref="O527:P527"/>
    <mergeCell ref="A526:B526"/>
    <mergeCell ref="C526:D526"/>
    <mergeCell ref="E526:F526"/>
    <mergeCell ref="G526:H526"/>
    <mergeCell ref="I526:J526"/>
    <mergeCell ref="K526:L526"/>
    <mergeCell ref="M524:N524"/>
    <mergeCell ref="O524:P524"/>
    <mergeCell ref="A525:B525"/>
    <mergeCell ref="C525:D525"/>
    <mergeCell ref="E525:F525"/>
    <mergeCell ref="G525:H525"/>
    <mergeCell ref="I525:J525"/>
    <mergeCell ref="K525:L525"/>
    <mergeCell ref="M525:N525"/>
    <mergeCell ref="O525:P525"/>
    <mergeCell ref="M530:N530"/>
    <mergeCell ref="O530:P530"/>
    <mergeCell ref="A531:B531"/>
    <mergeCell ref="C531:D531"/>
    <mergeCell ref="E531:F531"/>
    <mergeCell ref="G531:H531"/>
    <mergeCell ref="I531:J531"/>
    <mergeCell ref="K531:L531"/>
    <mergeCell ref="M531:N531"/>
    <mergeCell ref="O531:P531"/>
    <mergeCell ref="A530:B530"/>
    <mergeCell ref="C530:D530"/>
    <mergeCell ref="E530:F530"/>
    <mergeCell ref="G530:H530"/>
    <mergeCell ref="I530:J530"/>
    <mergeCell ref="K530:L530"/>
    <mergeCell ref="M528:N528"/>
    <mergeCell ref="O528:P528"/>
    <mergeCell ref="A529:B529"/>
    <mergeCell ref="C529:D529"/>
    <mergeCell ref="E529:F529"/>
    <mergeCell ref="G529:H529"/>
    <mergeCell ref="I529:J529"/>
    <mergeCell ref="K529:L529"/>
    <mergeCell ref="M529:N529"/>
    <mergeCell ref="O529:P529"/>
    <mergeCell ref="A528:B528"/>
    <mergeCell ref="C528:D528"/>
    <mergeCell ref="E528:F528"/>
    <mergeCell ref="G528:H528"/>
    <mergeCell ref="I528:J528"/>
    <mergeCell ref="K528:L528"/>
    <mergeCell ref="M534:N534"/>
    <mergeCell ref="O534:P534"/>
    <mergeCell ref="A535:B535"/>
    <mergeCell ref="C535:D535"/>
    <mergeCell ref="E535:F535"/>
    <mergeCell ref="G535:H535"/>
    <mergeCell ref="I535:J535"/>
    <mergeCell ref="K535:L535"/>
    <mergeCell ref="M535:N535"/>
    <mergeCell ref="O535:P535"/>
    <mergeCell ref="A534:B534"/>
    <mergeCell ref="C534:D534"/>
    <mergeCell ref="E534:F534"/>
    <mergeCell ref="G534:H534"/>
    <mergeCell ref="I534:J534"/>
    <mergeCell ref="K534:L534"/>
    <mergeCell ref="M532:N532"/>
    <mergeCell ref="O532:P532"/>
    <mergeCell ref="A533:B533"/>
    <mergeCell ref="C533:D533"/>
    <mergeCell ref="E533:F533"/>
    <mergeCell ref="G533:H533"/>
    <mergeCell ref="I533:J533"/>
    <mergeCell ref="K533:L533"/>
    <mergeCell ref="M533:N533"/>
    <mergeCell ref="O533:P533"/>
    <mergeCell ref="A532:B532"/>
    <mergeCell ref="C532:D532"/>
    <mergeCell ref="E532:F532"/>
    <mergeCell ref="G532:H532"/>
    <mergeCell ref="I532:J532"/>
    <mergeCell ref="K532:L532"/>
    <mergeCell ref="M538:N538"/>
    <mergeCell ref="O538:P538"/>
    <mergeCell ref="A540:B540"/>
    <mergeCell ref="A541:P541"/>
    <mergeCell ref="A542:P542"/>
    <mergeCell ref="A543:P543"/>
    <mergeCell ref="A538:B538"/>
    <mergeCell ref="C538:D538"/>
    <mergeCell ref="E538:F538"/>
    <mergeCell ref="G538:H538"/>
    <mergeCell ref="I538:J538"/>
    <mergeCell ref="K538:L538"/>
    <mergeCell ref="M536:N536"/>
    <mergeCell ref="O536:P536"/>
    <mergeCell ref="A537:B537"/>
    <mergeCell ref="C537:D537"/>
    <mergeCell ref="E537:F537"/>
    <mergeCell ref="G537:H537"/>
    <mergeCell ref="I537:J537"/>
    <mergeCell ref="K537:L537"/>
    <mergeCell ref="M537:N537"/>
    <mergeCell ref="O537:P537"/>
    <mergeCell ref="A536:B536"/>
    <mergeCell ref="C536:D536"/>
    <mergeCell ref="E536:F536"/>
    <mergeCell ref="G536:H536"/>
    <mergeCell ref="I536:J536"/>
    <mergeCell ref="K536:L536"/>
    <mergeCell ref="A554:D554"/>
    <mergeCell ref="G554:H554"/>
    <mergeCell ref="I554:J554"/>
    <mergeCell ref="K554:L554"/>
    <mergeCell ref="A556:B556"/>
    <mergeCell ref="C556:D556"/>
    <mergeCell ref="E556:F556"/>
    <mergeCell ref="G556:H556"/>
    <mergeCell ref="I556:J556"/>
    <mergeCell ref="K556:L556"/>
    <mergeCell ref="A552:C552"/>
    <mergeCell ref="E552:G552"/>
    <mergeCell ref="A553:D553"/>
    <mergeCell ref="G553:H553"/>
    <mergeCell ref="I553:J553"/>
    <mergeCell ref="K553:L553"/>
    <mergeCell ref="A544:P544"/>
    <mergeCell ref="A546:P546"/>
    <mergeCell ref="A547:P547"/>
    <mergeCell ref="A549:N549"/>
    <mergeCell ref="A551:C551"/>
    <mergeCell ref="E551:I551"/>
    <mergeCell ref="M558:N558"/>
    <mergeCell ref="O558:P558"/>
    <mergeCell ref="A559:B559"/>
    <mergeCell ref="C559:D559"/>
    <mergeCell ref="E559:F559"/>
    <mergeCell ref="G559:H559"/>
    <mergeCell ref="I559:J559"/>
    <mergeCell ref="K559:L559"/>
    <mergeCell ref="M559:N559"/>
    <mergeCell ref="O559:P559"/>
    <mergeCell ref="A558:B558"/>
    <mergeCell ref="C558:D558"/>
    <mergeCell ref="E558:F558"/>
    <mergeCell ref="G558:H558"/>
    <mergeCell ref="I558:J558"/>
    <mergeCell ref="K558:L558"/>
    <mergeCell ref="M556:N556"/>
    <mergeCell ref="O556:P556"/>
    <mergeCell ref="A557:B557"/>
    <mergeCell ref="C557:D557"/>
    <mergeCell ref="E557:F557"/>
    <mergeCell ref="G557:H557"/>
    <mergeCell ref="I557:J557"/>
    <mergeCell ref="K557:L557"/>
    <mergeCell ref="M557:N557"/>
    <mergeCell ref="O557:P557"/>
    <mergeCell ref="M562:N562"/>
    <mergeCell ref="O562:P562"/>
    <mergeCell ref="A563:B563"/>
    <mergeCell ref="C563:D563"/>
    <mergeCell ref="E563:F563"/>
    <mergeCell ref="G563:H563"/>
    <mergeCell ref="I563:J563"/>
    <mergeCell ref="K563:L563"/>
    <mergeCell ref="M563:N563"/>
    <mergeCell ref="O563:P563"/>
    <mergeCell ref="A562:B562"/>
    <mergeCell ref="C562:D562"/>
    <mergeCell ref="E562:F562"/>
    <mergeCell ref="G562:H562"/>
    <mergeCell ref="I562:J562"/>
    <mergeCell ref="K562:L562"/>
    <mergeCell ref="M560:N560"/>
    <mergeCell ref="O560:P560"/>
    <mergeCell ref="A561:B561"/>
    <mergeCell ref="C561:D561"/>
    <mergeCell ref="E561:F561"/>
    <mergeCell ref="G561:H561"/>
    <mergeCell ref="I561:J561"/>
    <mergeCell ref="K561:L561"/>
    <mergeCell ref="M561:N561"/>
    <mergeCell ref="O561:P561"/>
    <mergeCell ref="A560:B560"/>
    <mergeCell ref="C560:D560"/>
    <mergeCell ref="E560:F560"/>
    <mergeCell ref="G560:H560"/>
    <mergeCell ref="I560:J560"/>
    <mergeCell ref="K560:L560"/>
    <mergeCell ref="M566:N566"/>
    <mergeCell ref="O566:P566"/>
    <mergeCell ref="A567:B567"/>
    <mergeCell ref="C567:D567"/>
    <mergeCell ref="E567:F567"/>
    <mergeCell ref="G567:H567"/>
    <mergeCell ref="I567:J567"/>
    <mergeCell ref="K567:L567"/>
    <mergeCell ref="M567:N567"/>
    <mergeCell ref="O567:P567"/>
    <mergeCell ref="A566:B566"/>
    <mergeCell ref="C566:D566"/>
    <mergeCell ref="E566:F566"/>
    <mergeCell ref="G566:H566"/>
    <mergeCell ref="I566:J566"/>
    <mergeCell ref="K566:L566"/>
    <mergeCell ref="M564:N564"/>
    <mergeCell ref="O564:P564"/>
    <mergeCell ref="A565:B565"/>
    <mergeCell ref="C565:D565"/>
    <mergeCell ref="E565:F565"/>
    <mergeCell ref="G565:H565"/>
    <mergeCell ref="I565:J565"/>
    <mergeCell ref="K565:L565"/>
    <mergeCell ref="M565:N565"/>
    <mergeCell ref="O565:P565"/>
    <mergeCell ref="A564:B564"/>
    <mergeCell ref="C564:D564"/>
    <mergeCell ref="E564:F564"/>
    <mergeCell ref="G564:H564"/>
    <mergeCell ref="I564:J564"/>
    <mergeCell ref="K564:L564"/>
    <mergeCell ref="M570:N570"/>
    <mergeCell ref="O570:P570"/>
    <mergeCell ref="A571:B571"/>
    <mergeCell ref="A572:P572"/>
    <mergeCell ref="A573:P573"/>
    <mergeCell ref="A575:P575"/>
    <mergeCell ref="A570:B570"/>
    <mergeCell ref="C570:D570"/>
    <mergeCell ref="E570:F570"/>
    <mergeCell ref="G570:H570"/>
    <mergeCell ref="I570:J570"/>
    <mergeCell ref="K570:L570"/>
    <mergeCell ref="M568:N568"/>
    <mergeCell ref="O568:P568"/>
    <mergeCell ref="A569:B569"/>
    <mergeCell ref="C569:D569"/>
    <mergeCell ref="E569:F569"/>
    <mergeCell ref="G569:H569"/>
    <mergeCell ref="I569:J569"/>
    <mergeCell ref="K569:L569"/>
    <mergeCell ref="M569:N569"/>
    <mergeCell ref="O569:P569"/>
    <mergeCell ref="A568:B568"/>
    <mergeCell ref="C568:D568"/>
    <mergeCell ref="E568:F568"/>
    <mergeCell ref="G568:H568"/>
    <mergeCell ref="I568:J568"/>
    <mergeCell ref="K568:L568"/>
    <mergeCell ref="A586:D586"/>
    <mergeCell ref="G586:H586"/>
    <mergeCell ref="I586:J586"/>
    <mergeCell ref="K586:L586"/>
    <mergeCell ref="A588:B588"/>
    <mergeCell ref="C588:D588"/>
    <mergeCell ref="E588:F588"/>
    <mergeCell ref="G588:H588"/>
    <mergeCell ref="I588:J588"/>
    <mergeCell ref="K588:L588"/>
    <mergeCell ref="A584:C584"/>
    <mergeCell ref="E584:G584"/>
    <mergeCell ref="A585:D585"/>
    <mergeCell ref="G585:H585"/>
    <mergeCell ref="I585:J585"/>
    <mergeCell ref="K585:L585"/>
    <mergeCell ref="A576:P576"/>
    <mergeCell ref="A578:P578"/>
    <mergeCell ref="A579:P579"/>
    <mergeCell ref="A581:N581"/>
    <mergeCell ref="A583:C583"/>
    <mergeCell ref="E583:I583"/>
    <mergeCell ref="M590:N590"/>
    <mergeCell ref="O590:P590"/>
    <mergeCell ref="A591:B591"/>
    <mergeCell ref="C591:D591"/>
    <mergeCell ref="E591:F591"/>
    <mergeCell ref="G591:H591"/>
    <mergeCell ref="I591:J591"/>
    <mergeCell ref="K591:L591"/>
    <mergeCell ref="M591:N591"/>
    <mergeCell ref="O591:P591"/>
    <mergeCell ref="A590:B590"/>
    <mergeCell ref="C590:D590"/>
    <mergeCell ref="E590:F590"/>
    <mergeCell ref="G590:H590"/>
    <mergeCell ref="I590:J590"/>
    <mergeCell ref="K590:L590"/>
    <mergeCell ref="M588:N588"/>
    <mergeCell ref="O588:P588"/>
    <mergeCell ref="A589:B589"/>
    <mergeCell ref="C589:D589"/>
    <mergeCell ref="E589:F589"/>
    <mergeCell ref="G589:H589"/>
    <mergeCell ref="I589:J589"/>
    <mergeCell ref="K589:L589"/>
    <mergeCell ref="M589:N589"/>
    <mergeCell ref="O589:P589"/>
    <mergeCell ref="M594:N594"/>
    <mergeCell ref="O594:P594"/>
    <mergeCell ref="A595:B595"/>
    <mergeCell ref="C595:D595"/>
    <mergeCell ref="E595:F595"/>
    <mergeCell ref="G595:H595"/>
    <mergeCell ref="I595:J595"/>
    <mergeCell ref="K595:L595"/>
    <mergeCell ref="M595:N595"/>
    <mergeCell ref="O595:P595"/>
    <mergeCell ref="A594:B594"/>
    <mergeCell ref="C594:D594"/>
    <mergeCell ref="E594:F594"/>
    <mergeCell ref="G594:H594"/>
    <mergeCell ref="I594:J594"/>
    <mergeCell ref="K594:L594"/>
    <mergeCell ref="M592:N592"/>
    <mergeCell ref="O592:P592"/>
    <mergeCell ref="A593:B593"/>
    <mergeCell ref="C593:D593"/>
    <mergeCell ref="E593:F593"/>
    <mergeCell ref="G593:H593"/>
    <mergeCell ref="I593:J593"/>
    <mergeCell ref="K593:L593"/>
    <mergeCell ref="M593:N593"/>
    <mergeCell ref="O593:P593"/>
    <mergeCell ref="A592:B592"/>
    <mergeCell ref="C592:D592"/>
    <mergeCell ref="E592:F592"/>
    <mergeCell ref="G592:H592"/>
    <mergeCell ref="I592:J592"/>
    <mergeCell ref="K592:L592"/>
    <mergeCell ref="M598:N598"/>
    <mergeCell ref="O598:P598"/>
    <mergeCell ref="A599:B599"/>
    <mergeCell ref="C599:D599"/>
    <mergeCell ref="E599:F599"/>
    <mergeCell ref="G599:H599"/>
    <mergeCell ref="I599:J599"/>
    <mergeCell ref="K599:L599"/>
    <mergeCell ref="M599:N599"/>
    <mergeCell ref="O599:P599"/>
    <mergeCell ref="A598:B598"/>
    <mergeCell ref="C598:D598"/>
    <mergeCell ref="E598:F598"/>
    <mergeCell ref="G598:H598"/>
    <mergeCell ref="I598:J598"/>
    <mergeCell ref="K598:L598"/>
    <mergeCell ref="M596:N596"/>
    <mergeCell ref="O596:P596"/>
    <mergeCell ref="A597:B597"/>
    <mergeCell ref="C597:D597"/>
    <mergeCell ref="E597:F597"/>
    <mergeCell ref="G597:H597"/>
    <mergeCell ref="I597:J597"/>
    <mergeCell ref="K597:L597"/>
    <mergeCell ref="M597:N597"/>
    <mergeCell ref="O597:P597"/>
    <mergeCell ref="A596:B596"/>
    <mergeCell ref="C596:D596"/>
    <mergeCell ref="E596:F596"/>
    <mergeCell ref="G596:H596"/>
    <mergeCell ref="I596:J596"/>
    <mergeCell ref="K596:L596"/>
    <mergeCell ref="M602:N602"/>
    <mergeCell ref="O602:P602"/>
    <mergeCell ref="A604:B604"/>
    <mergeCell ref="A605:P605"/>
    <mergeCell ref="A606:P606"/>
    <mergeCell ref="A607:P607"/>
    <mergeCell ref="A602:B602"/>
    <mergeCell ref="C602:D602"/>
    <mergeCell ref="E602:F602"/>
    <mergeCell ref="G602:H602"/>
    <mergeCell ref="I602:J602"/>
    <mergeCell ref="K602:L602"/>
    <mergeCell ref="M600:N600"/>
    <mergeCell ref="O600:P600"/>
    <mergeCell ref="A601:B601"/>
    <mergeCell ref="C601:D601"/>
    <mergeCell ref="E601:F601"/>
    <mergeCell ref="G601:H601"/>
    <mergeCell ref="I601:J601"/>
    <mergeCell ref="K601:L601"/>
    <mergeCell ref="M601:N601"/>
    <mergeCell ref="O601:P601"/>
    <mergeCell ref="A600:B600"/>
    <mergeCell ref="C600:D600"/>
    <mergeCell ref="E600:F600"/>
    <mergeCell ref="G600:H600"/>
    <mergeCell ref="I600:J600"/>
    <mergeCell ref="K600:L600"/>
    <mergeCell ref="A618:D618"/>
    <mergeCell ref="G618:H618"/>
    <mergeCell ref="I618:J618"/>
    <mergeCell ref="K618:L618"/>
    <mergeCell ref="A620:B620"/>
    <mergeCell ref="C620:D620"/>
    <mergeCell ref="E620:F620"/>
    <mergeCell ref="G620:H620"/>
    <mergeCell ref="I620:J620"/>
    <mergeCell ref="K620:L620"/>
    <mergeCell ref="A616:C616"/>
    <mergeCell ref="E616:G616"/>
    <mergeCell ref="A617:D617"/>
    <mergeCell ref="G617:H617"/>
    <mergeCell ref="I617:J617"/>
    <mergeCell ref="K617:L617"/>
    <mergeCell ref="A608:P608"/>
    <mergeCell ref="A610:P610"/>
    <mergeCell ref="A611:P611"/>
    <mergeCell ref="A613:N613"/>
    <mergeCell ref="A615:C615"/>
    <mergeCell ref="E615:I615"/>
    <mergeCell ref="M622:N622"/>
    <mergeCell ref="O622:P622"/>
    <mergeCell ref="A623:B623"/>
    <mergeCell ref="C623:D623"/>
    <mergeCell ref="E623:F623"/>
    <mergeCell ref="G623:H623"/>
    <mergeCell ref="I623:J623"/>
    <mergeCell ref="K623:L623"/>
    <mergeCell ref="M623:N623"/>
    <mergeCell ref="O623:P623"/>
    <mergeCell ref="A622:B622"/>
    <mergeCell ref="C622:D622"/>
    <mergeCell ref="E622:F622"/>
    <mergeCell ref="G622:H622"/>
    <mergeCell ref="I622:J622"/>
    <mergeCell ref="K622:L622"/>
    <mergeCell ref="M620:N620"/>
    <mergeCell ref="O620:P620"/>
    <mergeCell ref="A621:B621"/>
    <mergeCell ref="C621:D621"/>
    <mergeCell ref="E621:F621"/>
    <mergeCell ref="G621:H621"/>
    <mergeCell ref="I621:J621"/>
    <mergeCell ref="K621:L621"/>
    <mergeCell ref="M621:N621"/>
    <mergeCell ref="O621:P621"/>
    <mergeCell ref="M626:N626"/>
    <mergeCell ref="O626:P626"/>
    <mergeCell ref="A627:B627"/>
    <mergeCell ref="C627:D627"/>
    <mergeCell ref="E627:F627"/>
    <mergeCell ref="G627:H627"/>
    <mergeCell ref="I627:J627"/>
    <mergeCell ref="K627:L627"/>
    <mergeCell ref="M627:N627"/>
    <mergeCell ref="O627:P627"/>
    <mergeCell ref="A626:B626"/>
    <mergeCell ref="C626:D626"/>
    <mergeCell ref="E626:F626"/>
    <mergeCell ref="G626:H626"/>
    <mergeCell ref="I626:J626"/>
    <mergeCell ref="K626:L626"/>
    <mergeCell ref="M624:N624"/>
    <mergeCell ref="O624:P624"/>
    <mergeCell ref="A625:B625"/>
    <mergeCell ref="C625:D625"/>
    <mergeCell ref="E625:F625"/>
    <mergeCell ref="G625:H625"/>
    <mergeCell ref="I625:J625"/>
    <mergeCell ref="K625:L625"/>
    <mergeCell ref="M625:N625"/>
    <mergeCell ref="O625:P625"/>
    <mergeCell ref="A624:B624"/>
    <mergeCell ref="C624:D624"/>
    <mergeCell ref="E624:F624"/>
    <mergeCell ref="G624:H624"/>
    <mergeCell ref="I624:J624"/>
    <mergeCell ref="K624:L624"/>
    <mergeCell ref="M630:N630"/>
    <mergeCell ref="O630:P630"/>
    <mergeCell ref="A631:B631"/>
    <mergeCell ref="C631:D631"/>
    <mergeCell ref="E631:F631"/>
    <mergeCell ref="G631:H631"/>
    <mergeCell ref="I631:J631"/>
    <mergeCell ref="K631:L631"/>
    <mergeCell ref="M631:N631"/>
    <mergeCell ref="O631:P631"/>
    <mergeCell ref="A630:B630"/>
    <mergeCell ref="C630:D630"/>
    <mergeCell ref="E630:F630"/>
    <mergeCell ref="G630:H630"/>
    <mergeCell ref="I630:J630"/>
    <mergeCell ref="K630:L630"/>
    <mergeCell ref="M628:N628"/>
    <mergeCell ref="O628:P628"/>
    <mergeCell ref="A629:B629"/>
    <mergeCell ref="C629:D629"/>
    <mergeCell ref="E629:F629"/>
    <mergeCell ref="G629:H629"/>
    <mergeCell ref="I629:J629"/>
    <mergeCell ref="K629:L629"/>
    <mergeCell ref="M629:N629"/>
    <mergeCell ref="O629:P629"/>
    <mergeCell ref="A628:B628"/>
    <mergeCell ref="C628:D628"/>
    <mergeCell ref="E628:F628"/>
    <mergeCell ref="G628:H628"/>
    <mergeCell ref="I628:J628"/>
    <mergeCell ref="K628:L628"/>
    <mergeCell ref="M634:N634"/>
    <mergeCell ref="O634:P634"/>
    <mergeCell ref="A636:B636"/>
    <mergeCell ref="A637:P637"/>
    <mergeCell ref="A638:P638"/>
    <mergeCell ref="A639:P639"/>
    <mergeCell ref="A634:B634"/>
    <mergeCell ref="C634:D634"/>
    <mergeCell ref="E634:F634"/>
    <mergeCell ref="G634:H634"/>
    <mergeCell ref="I634:J634"/>
    <mergeCell ref="K634:L634"/>
    <mergeCell ref="M632:N632"/>
    <mergeCell ref="O632:P632"/>
    <mergeCell ref="A633:B633"/>
    <mergeCell ref="C633:D633"/>
    <mergeCell ref="E633:F633"/>
    <mergeCell ref="G633:H633"/>
    <mergeCell ref="I633:J633"/>
    <mergeCell ref="K633:L633"/>
    <mergeCell ref="M633:N633"/>
    <mergeCell ref="O633:P633"/>
    <mergeCell ref="A632:B632"/>
    <mergeCell ref="C632:D632"/>
    <mergeCell ref="E632:F632"/>
    <mergeCell ref="G632:H632"/>
    <mergeCell ref="I632:J632"/>
    <mergeCell ref="K632:L632"/>
    <mergeCell ref="A650:D650"/>
    <mergeCell ref="G650:H650"/>
    <mergeCell ref="I650:J650"/>
    <mergeCell ref="K650:L650"/>
    <mergeCell ref="A652:B652"/>
    <mergeCell ref="C652:D652"/>
    <mergeCell ref="E652:F652"/>
    <mergeCell ref="G652:H652"/>
    <mergeCell ref="I652:J652"/>
    <mergeCell ref="K652:L652"/>
    <mergeCell ref="A648:C648"/>
    <mergeCell ref="E648:G648"/>
    <mergeCell ref="A649:D649"/>
    <mergeCell ref="G649:H649"/>
    <mergeCell ref="I649:J649"/>
    <mergeCell ref="K649:L649"/>
    <mergeCell ref="A640:P640"/>
    <mergeCell ref="A642:P642"/>
    <mergeCell ref="A643:P643"/>
    <mergeCell ref="A645:N645"/>
    <mergeCell ref="A647:C647"/>
    <mergeCell ref="E647:I647"/>
    <mergeCell ref="M654:N654"/>
    <mergeCell ref="O654:P654"/>
    <mergeCell ref="A655:B655"/>
    <mergeCell ref="C655:D655"/>
    <mergeCell ref="E655:F655"/>
    <mergeCell ref="G655:H655"/>
    <mergeCell ref="I655:J655"/>
    <mergeCell ref="K655:L655"/>
    <mergeCell ref="M655:N655"/>
    <mergeCell ref="O655:P655"/>
    <mergeCell ref="A654:B654"/>
    <mergeCell ref="C654:D654"/>
    <mergeCell ref="E654:F654"/>
    <mergeCell ref="G654:H654"/>
    <mergeCell ref="I654:J654"/>
    <mergeCell ref="K654:L654"/>
    <mergeCell ref="M652:N652"/>
    <mergeCell ref="O652:P652"/>
    <mergeCell ref="A653:B653"/>
    <mergeCell ref="C653:D653"/>
    <mergeCell ref="E653:F653"/>
    <mergeCell ref="G653:H653"/>
    <mergeCell ref="I653:J653"/>
    <mergeCell ref="K653:L653"/>
    <mergeCell ref="M653:N653"/>
    <mergeCell ref="O653:P653"/>
    <mergeCell ref="M658:N658"/>
    <mergeCell ref="O658:P658"/>
    <mergeCell ref="A659:B659"/>
    <mergeCell ref="C659:D659"/>
    <mergeCell ref="E659:F659"/>
    <mergeCell ref="G659:H659"/>
    <mergeCell ref="I659:J659"/>
    <mergeCell ref="K659:L659"/>
    <mergeCell ref="M659:N659"/>
    <mergeCell ref="O659:P659"/>
    <mergeCell ref="A658:B658"/>
    <mergeCell ref="C658:D658"/>
    <mergeCell ref="E658:F658"/>
    <mergeCell ref="G658:H658"/>
    <mergeCell ref="I658:J658"/>
    <mergeCell ref="K658:L658"/>
    <mergeCell ref="M656:N656"/>
    <mergeCell ref="O656:P656"/>
    <mergeCell ref="A657:B657"/>
    <mergeCell ref="C657:D657"/>
    <mergeCell ref="E657:F657"/>
    <mergeCell ref="G657:H657"/>
    <mergeCell ref="I657:J657"/>
    <mergeCell ref="K657:L657"/>
    <mergeCell ref="M657:N657"/>
    <mergeCell ref="O657:P657"/>
    <mergeCell ref="A656:B656"/>
    <mergeCell ref="C656:D656"/>
    <mergeCell ref="E656:F656"/>
    <mergeCell ref="G656:H656"/>
    <mergeCell ref="I656:J656"/>
    <mergeCell ref="K656:L656"/>
    <mergeCell ref="M662:N662"/>
    <mergeCell ref="O662:P662"/>
    <mergeCell ref="A663:B663"/>
    <mergeCell ref="C663:D663"/>
    <mergeCell ref="E663:F663"/>
    <mergeCell ref="G663:H663"/>
    <mergeCell ref="I663:J663"/>
    <mergeCell ref="K663:L663"/>
    <mergeCell ref="M663:N663"/>
    <mergeCell ref="O663:P663"/>
    <mergeCell ref="A662:B662"/>
    <mergeCell ref="C662:D662"/>
    <mergeCell ref="E662:F662"/>
    <mergeCell ref="G662:H662"/>
    <mergeCell ref="I662:J662"/>
    <mergeCell ref="K662:L662"/>
    <mergeCell ref="M660:N660"/>
    <mergeCell ref="O660:P660"/>
    <mergeCell ref="A661:B661"/>
    <mergeCell ref="C661:D661"/>
    <mergeCell ref="E661:F661"/>
    <mergeCell ref="G661:H661"/>
    <mergeCell ref="I661:J661"/>
    <mergeCell ref="K661:L661"/>
    <mergeCell ref="M661:N661"/>
    <mergeCell ref="O661:P661"/>
    <mergeCell ref="A660:B660"/>
    <mergeCell ref="C660:D660"/>
    <mergeCell ref="E660:F660"/>
    <mergeCell ref="G660:H660"/>
    <mergeCell ref="I660:J660"/>
    <mergeCell ref="K660:L660"/>
    <mergeCell ref="A680:C680"/>
    <mergeCell ref="E680:G680"/>
    <mergeCell ref="A681:D681"/>
    <mergeCell ref="G681:H681"/>
    <mergeCell ref="I681:J681"/>
    <mergeCell ref="K681:L681"/>
    <mergeCell ref="A674:P674"/>
    <mergeCell ref="A675:P675"/>
    <mergeCell ref="A677:N677"/>
    <mergeCell ref="A679:C679"/>
    <mergeCell ref="E679:I679"/>
    <mergeCell ref="A667:B667"/>
    <mergeCell ref="A668:P668"/>
    <mergeCell ref="A669:P669"/>
    <mergeCell ref="M664:N664"/>
    <mergeCell ref="O664:P664"/>
    <mergeCell ref="A665:B665"/>
    <mergeCell ref="C665:D665"/>
    <mergeCell ref="E665:F665"/>
    <mergeCell ref="G665:H665"/>
    <mergeCell ref="I665:J665"/>
    <mergeCell ref="K665:L665"/>
    <mergeCell ref="M665:N665"/>
    <mergeCell ref="O665:P665"/>
    <mergeCell ref="A664:B664"/>
    <mergeCell ref="C664:D664"/>
    <mergeCell ref="E664:F664"/>
    <mergeCell ref="G664:H664"/>
    <mergeCell ref="I664:J664"/>
    <mergeCell ref="K664:L664"/>
    <mergeCell ref="M684:N684"/>
    <mergeCell ref="O684:P684"/>
    <mergeCell ref="A685:B685"/>
    <mergeCell ref="C685:D685"/>
    <mergeCell ref="E685:F685"/>
    <mergeCell ref="G685:H685"/>
    <mergeCell ref="I685:J685"/>
    <mergeCell ref="K685:L685"/>
    <mergeCell ref="M685:N685"/>
    <mergeCell ref="O685:P685"/>
    <mergeCell ref="A682:D682"/>
    <mergeCell ref="G682:H682"/>
    <mergeCell ref="I682:J682"/>
    <mergeCell ref="K682:L682"/>
    <mergeCell ref="A684:B684"/>
    <mergeCell ref="C684:D684"/>
    <mergeCell ref="E684:F684"/>
    <mergeCell ref="G684:H684"/>
    <mergeCell ref="I684:J684"/>
    <mergeCell ref="K684:L684"/>
    <mergeCell ref="M688:N688"/>
    <mergeCell ref="O688:P688"/>
    <mergeCell ref="A689:B689"/>
    <mergeCell ref="C689:D689"/>
    <mergeCell ref="E689:F689"/>
    <mergeCell ref="G689:H689"/>
    <mergeCell ref="I689:J689"/>
    <mergeCell ref="K689:L689"/>
    <mergeCell ref="M689:N689"/>
    <mergeCell ref="O689:P689"/>
    <mergeCell ref="A688:B688"/>
    <mergeCell ref="C688:D688"/>
    <mergeCell ref="E688:F688"/>
    <mergeCell ref="G688:H688"/>
    <mergeCell ref="I688:J688"/>
    <mergeCell ref="K688:L688"/>
    <mergeCell ref="M686:N686"/>
    <mergeCell ref="O686:P686"/>
    <mergeCell ref="A687:B687"/>
    <mergeCell ref="C687:D687"/>
    <mergeCell ref="E687:F687"/>
    <mergeCell ref="G687:H687"/>
    <mergeCell ref="I687:J687"/>
    <mergeCell ref="K687:L687"/>
    <mergeCell ref="M687:N687"/>
    <mergeCell ref="O687:P687"/>
    <mergeCell ref="A686:B686"/>
    <mergeCell ref="C686:D686"/>
    <mergeCell ref="E686:F686"/>
    <mergeCell ref="G686:H686"/>
    <mergeCell ref="I686:J686"/>
    <mergeCell ref="K686:L686"/>
    <mergeCell ref="M692:N692"/>
    <mergeCell ref="O692:P692"/>
    <mergeCell ref="A693:B693"/>
    <mergeCell ref="C693:D693"/>
    <mergeCell ref="E693:F693"/>
    <mergeCell ref="G693:H693"/>
    <mergeCell ref="I693:J693"/>
    <mergeCell ref="K693:L693"/>
    <mergeCell ref="M693:N693"/>
    <mergeCell ref="O693:P693"/>
    <mergeCell ref="A692:B692"/>
    <mergeCell ref="C692:D692"/>
    <mergeCell ref="E692:F692"/>
    <mergeCell ref="G692:H692"/>
    <mergeCell ref="I692:J692"/>
    <mergeCell ref="K692:L692"/>
    <mergeCell ref="M690:N690"/>
    <mergeCell ref="O690:P690"/>
    <mergeCell ref="A691:B691"/>
    <mergeCell ref="C691:D691"/>
    <mergeCell ref="E691:F691"/>
    <mergeCell ref="G691:H691"/>
    <mergeCell ref="I691:J691"/>
    <mergeCell ref="K691:L691"/>
    <mergeCell ref="M691:N691"/>
    <mergeCell ref="O691:P691"/>
    <mergeCell ref="A690:B690"/>
    <mergeCell ref="C690:D690"/>
    <mergeCell ref="E690:F690"/>
    <mergeCell ref="G690:H690"/>
    <mergeCell ref="I690:J690"/>
    <mergeCell ref="K690:L690"/>
    <mergeCell ref="M696:N696"/>
    <mergeCell ref="O696:P696"/>
    <mergeCell ref="A697:B697"/>
    <mergeCell ref="C697:D697"/>
    <mergeCell ref="E697:F697"/>
    <mergeCell ref="G697:H697"/>
    <mergeCell ref="I697:J697"/>
    <mergeCell ref="K697:L697"/>
    <mergeCell ref="M697:N697"/>
    <mergeCell ref="O697:P697"/>
    <mergeCell ref="A696:B696"/>
    <mergeCell ref="C696:D696"/>
    <mergeCell ref="E696:F696"/>
    <mergeCell ref="G696:H696"/>
    <mergeCell ref="I696:J696"/>
    <mergeCell ref="K696:L696"/>
    <mergeCell ref="M694:N694"/>
    <mergeCell ref="O694:P694"/>
    <mergeCell ref="A695:B695"/>
    <mergeCell ref="C695:D695"/>
    <mergeCell ref="E695:F695"/>
    <mergeCell ref="G695:H695"/>
    <mergeCell ref="I695:J695"/>
    <mergeCell ref="K695:L695"/>
    <mergeCell ref="M695:N695"/>
    <mergeCell ref="O695:P695"/>
    <mergeCell ref="A694:B694"/>
    <mergeCell ref="C694:D694"/>
    <mergeCell ref="E694:F694"/>
    <mergeCell ref="G694:H694"/>
    <mergeCell ref="I694:J694"/>
    <mergeCell ref="K694:L694"/>
    <mergeCell ref="A744:C744"/>
    <mergeCell ref="E744:G744"/>
    <mergeCell ref="A745:D745"/>
    <mergeCell ref="G745:H745"/>
    <mergeCell ref="I745:J745"/>
    <mergeCell ref="K745:L745"/>
    <mergeCell ref="A734:P734"/>
    <mergeCell ref="A738:P738"/>
    <mergeCell ref="A739:P739"/>
    <mergeCell ref="A741:N741"/>
    <mergeCell ref="A743:C743"/>
    <mergeCell ref="E743:I743"/>
    <mergeCell ref="M698:N698"/>
    <mergeCell ref="O698:P698"/>
    <mergeCell ref="A700:B700"/>
    <mergeCell ref="A701:P701"/>
    <mergeCell ref="A702:P702"/>
    <mergeCell ref="A703:P703"/>
    <mergeCell ref="A698:B698"/>
    <mergeCell ref="C698:D698"/>
    <mergeCell ref="E698:F698"/>
    <mergeCell ref="G698:H698"/>
    <mergeCell ref="I698:J698"/>
    <mergeCell ref="K698:L698"/>
    <mergeCell ref="A716:B716"/>
    <mergeCell ref="C716:D716"/>
    <mergeCell ref="E716:F716"/>
    <mergeCell ref="G716:H716"/>
    <mergeCell ref="I716:J716"/>
    <mergeCell ref="K716:L716"/>
    <mergeCell ref="M716:N716"/>
    <mergeCell ref="O716:P716"/>
    <mergeCell ref="M748:N748"/>
    <mergeCell ref="O748:P748"/>
    <mergeCell ref="A749:B749"/>
    <mergeCell ref="C749:D749"/>
    <mergeCell ref="E749:F749"/>
    <mergeCell ref="G749:H749"/>
    <mergeCell ref="I749:J749"/>
    <mergeCell ref="K749:L749"/>
    <mergeCell ref="M749:N749"/>
    <mergeCell ref="O749:P749"/>
    <mergeCell ref="A746:D746"/>
    <mergeCell ref="G746:H746"/>
    <mergeCell ref="I746:J746"/>
    <mergeCell ref="K746:L746"/>
    <mergeCell ref="A748:B748"/>
    <mergeCell ref="C748:D748"/>
    <mergeCell ref="E748:F748"/>
    <mergeCell ref="G748:H748"/>
    <mergeCell ref="I748:J748"/>
    <mergeCell ref="K748:L748"/>
    <mergeCell ref="M752:N752"/>
    <mergeCell ref="O752:P752"/>
    <mergeCell ref="A753:B753"/>
    <mergeCell ref="C753:D753"/>
    <mergeCell ref="E753:F753"/>
    <mergeCell ref="G753:H753"/>
    <mergeCell ref="I753:J753"/>
    <mergeCell ref="K753:L753"/>
    <mergeCell ref="M753:N753"/>
    <mergeCell ref="O753:P753"/>
    <mergeCell ref="A752:B752"/>
    <mergeCell ref="C752:D752"/>
    <mergeCell ref="E752:F752"/>
    <mergeCell ref="G752:H752"/>
    <mergeCell ref="I752:J752"/>
    <mergeCell ref="K752:L752"/>
    <mergeCell ref="M750:N750"/>
    <mergeCell ref="O750:P750"/>
    <mergeCell ref="A751:B751"/>
    <mergeCell ref="C751:D751"/>
    <mergeCell ref="E751:F751"/>
    <mergeCell ref="G751:H751"/>
    <mergeCell ref="I751:J751"/>
    <mergeCell ref="K751:L751"/>
    <mergeCell ref="M751:N751"/>
    <mergeCell ref="O751:P751"/>
    <mergeCell ref="A750:B750"/>
    <mergeCell ref="C750:D750"/>
    <mergeCell ref="E750:F750"/>
    <mergeCell ref="G750:H750"/>
    <mergeCell ref="I750:J750"/>
    <mergeCell ref="K750:L750"/>
    <mergeCell ref="M756:N756"/>
    <mergeCell ref="O756:P756"/>
    <mergeCell ref="A757:B757"/>
    <mergeCell ref="C757:D757"/>
    <mergeCell ref="E757:F757"/>
    <mergeCell ref="G757:H757"/>
    <mergeCell ref="I757:J757"/>
    <mergeCell ref="K757:L757"/>
    <mergeCell ref="M757:N757"/>
    <mergeCell ref="O757:P757"/>
    <mergeCell ref="A756:B756"/>
    <mergeCell ref="C756:D756"/>
    <mergeCell ref="E756:F756"/>
    <mergeCell ref="G756:H756"/>
    <mergeCell ref="I756:J756"/>
    <mergeCell ref="K756:L756"/>
    <mergeCell ref="M754:N754"/>
    <mergeCell ref="O754:P754"/>
    <mergeCell ref="A755:B755"/>
    <mergeCell ref="C755:D755"/>
    <mergeCell ref="E755:F755"/>
    <mergeCell ref="G755:H755"/>
    <mergeCell ref="I755:J755"/>
    <mergeCell ref="K755:L755"/>
    <mergeCell ref="M755:N755"/>
    <mergeCell ref="O755:P755"/>
    <mergeCell ref="A754:B754"/>
    <mergeCell ref="C754:D754"/>
    <mergeCell ref="E754:F754"/>
    <mergeCell ref="G754:H754"/>
    <mergeCell ref="I754:J754"/>
    <mergeCell ref="K754:L754"/>
    <mergeCell ref="M760:N760"/>
    <mergeCell ref="O760:P760"/>
    <mergeCell ref="A761:B761"/>
    <mergeCell ref="C761:D761"/>
    <mergeCell ref="E761:F761"/>
    <mergeCell ref="G761:H761"/>
    <mergeCell ref="I761:J761"/>
    <mergeCell ref="K761:L761"/>
    <mergeCell ref="M761:N761"/>
    <mergeCell ref="O761:P761"/>
    <mergeCell ref="A760:B760"/>
    <mergeCell ref="C760:D760"/>
    <mergeCell ref="E760:F760"/>
    <mergeCell ref="G760:H760"/>
    <mergeCell ref="I760:J760"/>
    <mergeCell ref="K760:L760"/>
    <mergeCell ref="M758:N758"/>
    <mergeCell ref="O758:P758"/>
    <mergeCell ref="A759:B759"/>
    <mergeCell ref="C759:D759"/>
    <mergeCell ref="E759:F759"/>
    <mergeCell ref="G759:H759"/>
    <mergeCell ref="I759:J759"/>
    <mergeCell ref="K759:L759"/>
    <mergeCell ref="M759:N759"/>
    <mergeCell ref="O759:P759"/>
    <mergeCell ref="A758:B758"/>
    <mergeCell ref="C758:D758"/>
    <mergeCell ref="E758:F758"/>
    <mergeCell ref="G758:H758"/>
    <mergeCell ref="I758:J758"/>
    <mergeCell ref="K758:L758"/>
    <mergeCell ref="A776:C776"/>
    <mergeCell ref="E776:G776"/>
    <mergeCell ref="A777:D777"/>
    <mergeCell ref="G777:H777"/>
    <mergeCell ref="I777:J777"/>
    <mergeCell ref="K777:L777"/>
    <mergeCell ref="A768:P768"/>
    <mergeCell ref="A770:P770"/>
    <mergeCell ref="A771:P771"/>
    <mergeCell ref="A773:N773"/>
    <mergeCell ref="A775:C775"/>
    <mergeCell ref="E775:I775"/>
    <mergeCell ref="M762:N762"/>
    <mergeCell ref="O762:P762"/>
    <mergeCell ref="A764:B764"/>
    <mergeCell ref="A765:P765"/>
    <mergeCell ref="A766:P766"/>
    <mergeCell ref="A767:P767"/>
    <mergeCell ref="A762:B762"/>
    <mergeCell ref="C762:D762"/>
    <mergeCell ref="E762:F762"/>
    <mergeCell ref="G762:H762"/>
    <mergeCell ref="I762:J762"/>
    <mergeCell ref="K762:L762"/>
    <mergeCell ref="M780:N780"/>
    <mergeCell ref="O780:P780"/>
    <mergeCell ref="A781:B781"/>
    <mergeCell ref="C781:D781"/>
    <mergeCell ref="E781:F781"/>
    <mergeCell ref="G781:H781"/>
    <mergeCell ref="I781:J781"/>
    <mergeCell ref="K781:L781"/>
    <mergeCell ref="M781:N781"/>
    <mergeCell ref="O781:P781"/>
    <mergeCell ref="A778:D778"/>
    <mergeCell ref="G778:H778"/>
    <mergeCell ref="I778:J778"/>
    <mergeCell ref="K778:L778"/>
    <mergeCell ref="A780:B780"/>
    <mergeCell ref="C780:D780"/>
    <mergeCell ref="E780:F780"/>
    <mergeCell ref="G780:H780"/>
    <mergeCell ref="I780:J780"/>
    <mergeCell ref="K780:L780"/>
    <mergeCell ref="M784:N784"/>
    <mergeCell ref="O784:P784"/>
    <mergeCell ref="A785:B785"/>
    <mergeCell ref="C785:D785"/>
    <mergeCell ref="E785:F785"/>
    <mergeCell ref="G785:H785"/>
    <mergeCell ref="I785:J785"/>
    <mergeCell ref="K785:L785"/>
    <mergeCell ref="M785:N785"/>
    <mergeCell ref="O785:P785"/>
    <mergeCell ref="A784:B784"/>
    <mergeCell ref="C784:D784"/>
    <mergeCell ref="E784:F784"/>
    <mergeCell ref="G784:H784"/>
    <mergeCell ref="I784:J784"/>
    <mergeCell ref="K784:L784"/>
    <mergeCell ref="M782:N782"/>
    <mergeCell ref="O782:P782"/>
    <mergeCell ref="A783:B783"/>
    <mergeCell ref="C783:D783"/>
    <mergeCell ref="E783:F783"/>
    <mergeCell ref="G783:H783"/>
    <mergeCell ref="I783:J783"/>
    <mergeCell ref="K783:L783"/>
    <mergeCell ref="M783:N783"/>
    <mergeCell ref="O783:P783"/>
    <mergeCell ref="A782:B782"/>
    <mergeCell ref="C782:D782"/>
    <mergeCell ref="E782:F782"/>
    <mergeCell ref="G782:H782"/>
    <mergeCell ref="I782:J782"/>
    <mergeCell ref="K782:L782"/>
    <mergeCell ref="M788:N788"/>
    <mergeCell ref="O788:P788"/>
    <mergeCell ref="A789:B789"/>
    <mergeCell ref="C789:D789"/>
    <mergeCell ref="E789:F789"/>
    <mergeCell ref="G789:H789"/>
    <mergeCell ref="I789:J789"/>
    <mergeCell ref="K789:L789"/>
    <mergeCell ref="M789:N789"/>
    <mergeCell ref="O789:P789"/>
    <mergeCell ref="A788:B788"/>
    <mergeCell ref="C788:D788"/>
    <mergeCell ref="E788:F788"/>
    <mergeCell ref="G788:H788"/>
    <mergeCell ref="I788:J788"/>
    <mergeCell ref="K788:L788"/>
    <mergeCell ref="M786:N786"/>
    <mergeCell ref="O786:P786"/>
    <mergeCell ref="A787:B787"/>
    <mergeCell ref="C787:D787"/>
    <mergeCell ref="E787:F787"/>
    <mergeCell ref="G787:H787"/>
    <mergeCell ref="I787:J787"/>
    <mergeCell ref="K787:L787"/>
    <mergeCell ref="M787:N787"/>
    <mergeCell ref="O787:P787"/>
    <mergeCell ref="A786:B786"/>
    <mergeCell ref="C786:D786"/>
    <mergeCell ref="E786:F786"/>
    <mergeCell ref="G786:H786"/>
    <mergeCell ref="I786:J786"/>
    <mergeCell ref="K786:L786"/>
    <mergeCell ref="M792:N792"/>
    <mergeCell ref="O792:P792"/>
    <mergeCell ref="A793:B793"/>
    <mergeCell ref="C793:D793"/>
    <mergeCell ref="E793:F793"/>
    <mergeCell ref="G793:H793"/>
    <mergeCell ref="I793:J793"/>
    <mergeCell ref="K793:L793"/>
    <mergeCell ref="M793:N793"/>
    <mergeCell ref="O793:P793"/>
    <mergeCell ref="A792:B792"/>
    <mergeCell ref="C792:D792"/>
    <mergeCell ref="E792:F792"/>
    <mergeCell ref="G792:H792"/>
    <mergeCell ref="I792:J792"/>
    <mergeCell ref="K792:L792"/>
    <mergeCell ref="M790:N790"/>
    <mergeCell ref="O790:P790"/>
    <mergeCell ref="A791:B791"/>
    <mergeCell ref="C791:D791"/>
    <mergeCell ref="E791:F791"/>
    <mergeCell ref="G791:H791"/>
    <mergeCell ref="I791:J791"/>
    <mergeCell ref="K791:L791"/>
    <mergeCell ref="M791:N791"/>
    <mergeCell ref="O791:P791"/>
    <mergeCell ref="A790:B790"/>
    <mergeCell ref="C790:D790"/>
    <mergeCell ref="E790:F790"/>
    <mergeCell ref="G790:H790"/>
    <mergeCell ref="I790:J790"/>
    <mergeCell ref="K790:L790"/>
    <mergeCell ref="A808:C808"/>
    <mergeCell ref="E808:G808"/>
    <mergeCell ref="A809:D809"/>
    <mergeCell ref="G809:H809"/>
    <mergeCell ref="I809:J809"/>
    <mergeCell ref="K809:L809"/>
    <mergeCell ref="A800:P800"/>
    <mergeCell ref="A802:P802"/>
    <mergeCell ref="A803:P803"/>
    <mergeCell ref="A805:N805"/>
    <mergeCell ref="A807:C807"/>
    <mergeCell ref="E807:I807"/>
    <mergeCell ref="M794:N794"/>
    <mergeCell ref="O794:P794"/>
    <mergeCell ref="A796:B796"/>
    <mergeCell ref="A797:P797"/>
    <mergeCell ref="A798:P798"/>
    <mergeCell ref="A799:P799"/>
    <mergeCell ref="A794:B794"/>
    <mergeCell ref="C794:D794"/>
    <mergeCell ref="E794:F794"/>
    <mergeCell ref="G794:H794"/>
    <mergeCell ref="I794:J794"/>
    <mergeCell ref="K794:L794"/>
    <mergeCell ref="M812:N812"/>
    <mergeCell ref="O812:P812"/>
    <mergeCell ref="A813:B813"/>
    <mergeCell ref="C813:D813"/>
    <mergeCell ref="E813:F813"/>
    <mergeCell ref="G813:H813"/>
    <mergeCell ref="I813:J813"/>
    <mergeCell ref="K813:L813"/>
    <mergeCell ref="M813:N813"/>
    <mergeCell ref="O813:P813"/>
    <mergeCell ref="A810:D810"/>
    <mergeCell ref="G810:H810"/>
    <mergeCell ref="I810:J810"/>
    <mergeCell ref="K810:L810"/>
    <mergeCell ref="A812:B812"/>
    <mergeCell ref="C812:D812"/>
    <mergeCell ref="E812:F812"/>
    <mergeCell ref="G812:H812"/>
    <mergeCell ref="I812:J812"/>
    <mergeCell ref="K812:L812"/>
    <mergeCell ref="M816:N816"/>
    <mergeCell ref="O816:P816"/>
    <mergeCell ref="A817:B817"/>
    <mergeCell ref="C817:D817"/>
    <mergeCell ref="E817:F817"/>
    <mergeCell ref="G817:H817"/>
    <mergeCell ref="I817:J817"/>
    <mergeCell ref="K817:L817"/>
    <mergeCell ref="M817:N817"/>
    <mergeCell ref="O817:P817"/>
    <mergeCell ref="A816:B816"/>
    <mergeCell ref="C816:D816"/>
    <mergeCell ref="E816:F816"/>
    <mergeCell ref="G816:H816"/>
    <mergeCell ref="I816:J816"/>
    <mergeCell ref="K816:L816"/>
    <mergeCell ref="M814:N814"/>
    <mergeCell ref="O814:P814"/>
    <mergeCell ref="A815:B815"/>
    <mergeCell ref="C815:D815"/>
    <mergeCell ref="E815:F815"/>
    <mergeCell ref="G815:H815"/>
    <mergeCell ref="I815:J815"/>
    <mergeCell ref="K815:L815"/>
    <mergeCell ref="M815:N815"/>
    <mergeCell ref="O815:P815"/>
    <mergeCell ref="A814:B814"/>
    <mergeCell ref="C814:D814"/>
    <mergeCell ref="E814:F814"/>
    <mergeCell ref="G814:H814"/>
    <mergeCell ref="I814:J814"/>
    <mergeCell ref="K814:L814"/>
    <mergeCell ref="M820:N820"/>
    <mergeCell ref="O820:P820"/>
    <mergeCell ref="A821:B821"/>
    <mergeCell ref="C821:D821"/>
    <mergeCell ref="E821:F821"/>
    <mergeCell ref="G821:H821"/>
    <mergeCell ref="I821:J821"/>
    <mergeCell ref="K821:L821"/>
    <mergeCell ref="M821:N821"/>
    <mergeCell ref="O821:P821"/>
    <mergeCell ref="A820:B820"/>
    <mergeCell ref="C820:D820"/>
    <mergeCell ref="E820:F820"/>
    <mergeCell ref="G820:H820"/>
    <mergeCell ref="I820:J820"/>
    <mergeCell ref="K820:L820"/>
    <mergeCell ref="M818:N818"/>
    <mergeCell ref="O818:P818"/>
    <mergeCell ref="A819:B819"/>
    <mergeCell ref="C819:D819"/>
    <mergeCell ref="E819:F819"/>
    <mergeCell ref="G819:H819"/>
    <mergeCell ref="I819:J819"/>
    <mergeCell ref="K819:L819"/>
    <mergeCell ref="M819:N819"/>
    <mergeCell ref="O819:P819"/>
    <mergeCell ref="A818:B818"/>
    <mergeCell ref="C818:D818"/>
    <mergeCell ref="E818:F818"/>
    <mergeCell ref="G818:H818"/>
    <mergeCell ref="I818:J818"/>
    <mergeCell ref="K818:L818"/>
    <mergeCell ref="M824:N824"/>
    <mergeCell ref="O824:P824"/>
    <mergeCell ref="A825:B825"/>
    <mergeCell ref="C825:D825"/>
    <mergeCell ref="E825:F825"/>
    <mergeCell ref="G825:H825"/>
    <mergeCell ref="I825:J825"/>
    <mergeCell ref="K825:L825"/>
    <mergeCell ref="M825:N825"/>
    <mergeCell ref="O825:P825"/>
    <mergeCell ref="A824:B824"/>
    <mergeCell ref="C824:D824"/>
    <mergeCell ref="E824:F824"/>
    <mergeCell ref="G824:H824"/>
    <mergeCell ref="I824:J824"/>
    <mergeCell ref="K824:L824"/>
    <mergeCell ref="M822:N822"/>
    <mergeCell ref="O822:P822"/>
    <mergeCell ref="A823:B823"/>
    <mergeCell ref="C823:D823"/>
    <mergeCell ref="E823:F823"/>
    <mergeCell ref="G823:H823"/>
    <mergeCell ref="I823:J823"/>
    <mergeCell ref="K823:L823"/>
    <mergeCell ref="M823:N823"/>
    <mergeCell ref="O823:P823"/>
    <mergeCell ref="A822:B822"/>
    <mergeCell ref="C822:D822"/>
    <mergeCell ref="E822:F822"/>
    <mergeCell ref="G822:H822"/>
    <mergeCell ref="I822:J822"/>
    <mergeCell ref="K822:L822"/>
    <mergeCell ref="A840:C840"/>
    <mergeCell ref="E840:G840"/>
    <mergeCell ref="A841:D841"/>
    <mergeCell ref="G841:H841"/>
    <mergeCell ref="I841:J841"/>
    <mergeCell ref="K841:L841"/>
    <mergeCell ref="A832:P832"/>
    <mergeCell ref="A834:P834"/>
    <mergeCell ref="A835:P835"/>
    <mergeCell ref="A837:N837"/>
    <mergeCell ref="A839:C839"/>
    <mergeCell ref="E839:I839"/>
    <mergeCell ref="M826:N826"/>
    <mergeCell ref="O826:P826"/>
    <mergeCell ref="A828:B828"/>
    <mergeCell ref="A829:P829"/>
    <mergeCell ref="A830:P830"/>
    <mergeCell ref="A831:P831"/>
    <mergeCell ref="A826:B826"/>
    <mergeCell ref="C826:D826"/>
    <mergeCell ref="E826:F826"/>
    <mergeCell ref="G826:H826"/>
    <mergeCell ref="I826:J826"/>
    <mergeCell ref="K826:L826"/>
    <mergeCell ref="M844:N844"/>
    <mergeCell ref="O844:P844"/>
    <mergeCell ref="A845:B845"/>
    <mergeCell ref="C845:D845"/>
    <mergeCell ref="E845:F845"/>
    <mergeCell ref="G845:H845"/>
    <mergeCell ref="I845:J845"/>
    <mergeCell ref="K845:L845"/>
    <mergeCell ref="M845:N845"/>
    <mergeCell ref="O845:P845"/>
    <mergeCell ref="A842:D842"/>
    <mergeCell ref="G842:H842"/>
    <mergeCell ref="I842:J842"/>
    <mergeCell ref="K842:L842"/>
    <mergeCell ref="A844:B844"/>
    <mergeCell ref="C844:D844"/>
    <mergeCell ref="E844:F844"/>
    <mergeCell ref="G844:H844"/>
    <mergeCell ref="I844:J844"/>
    <mergeCell ref="K844:L844"/>
    <mergeCell ref="M848:N848"/>
    <mergeCell ref="O848:P848"/>
    <mergeCell ref="A849:B849"/>
    <mergeCell ref="C849:D849"/>
    <mergeCell ref="E849:F849"/>
    <mergeCell ref="G849:H849"/>
    <mergeCell ref="I849:J849"/>
    <mergeCell ref="K849:L849"/>
    <mergeCell ref="M849:N849"/>
    <mergeCell ref="O849:P849"/>
    <mergeCell ref="A848:B848"/>
    <mergeCell ref="C848:D848"/>
    <mergeCell ref="E848:F848"/>
    <mergeCell ref="G848:H848"/>
    <mergeCell ref="I848:J848"/>
    <mergeCell ref="K848:L848"/>
    <mergeCell ref="M846:N846"/>
    <mergeCell ref="O846:P846"/>
    <mergeCell ref="A847:B847"/>
    <mergeCell ref="C847:D847"/>
    <mergeCell ref="E847:F847"/>
    <mergeCell ref="G847:H847"/>
    <mergeCell ref="I847:J847"/>
    <mergeCell ref="K847:L847"/>
    <mergeCell ref="M847:N847"/>
    <mergeCell ref="O847:P847"/>
    <mergeCell ref="A846:B846"/>
    <mergeCell ref="C846:D846"/>
    <mergeCell ref="E846:F846"/>
    <mergeCell ref="G846:H846"/>
    <mergeCell ref="I846:J846"/>
    <mergeCell ref="K846:L846"/>
    <mergeCell ref="M852:N852"/>
    <mergeCell ref="O852:P852"/>
    <mergeCell ref="A853:B853"/>
    <mergeCell ref="C853:D853"/>
    <mergeCell ref="E853:F853"/>
    <mergeCell ref="G853:H853"/>
    <mergeCell ref="I853:J853"/>
    <mergeCell ref="K853:L853"/>
    <mergeCell ref="M853:N853"/>
    <mergeCell ref="O853:P853"/>
    <mergeCell ref="A852:B852"/>
    <mergeCell ref="C852:D852"/>
    <mergeCell ref="E852:F852"/>
    <mergeCell ref="G852:H852"/>
    <mergeCell ref="I852:J852"/>
    <mergeCell ref="K852:L852"/>
    <mergeCell ref="M850:N850"/>
    <mergeCell ref="O850:P850"/>
    <mergeCell ref="A851:B851"/>
    <mergeCell ref="C851:D851"/>
    <mergeCell ref="E851:F851"/>
    <mergeCell ref="G851:H851"/>
    <mergeCell ref="I851:J851"/>
    <mergeCell ref="K851:L851"/>
    <mergeCell ref="M851:N851"/>
    <mergeCell ref="O851:P851"/>
    <mergeCell ref="A850:B850"/>
    <mergeCell ref="C850:D850"/>
    <mergeCell ref="E850:F850"/>
    <mergeCell ref="G850:H850"/>
    <mergeCell ref="I850:J850"/>
    <mergeCell ref="K850:L850"/>
    <mergeCell ref="M856:N856"/>
    <mergeCell ref="O856:P856"/>
    <mergeCell ref="A857:B857"/>
    <mergeCell ref="C857:D857"/>
    <mergeCell ref="E857:F857"/>
    <mergeCell ref="G857:H857"/>
    <mergeCell ref="I857:J857"/>
    <mergeCell ref="K857:L857"/>
    <mergeCell ref="M857:N857"/>
    <mergeCell ref="O857:P857"/>
    <mergeCell ref="A856:B856"/>
    <mergeCell ref="C856:D856"/>
    <mergeCell ref="E856:F856"/>
    <mergeCell ref="G856:H856"/>
    <mergeCell ref="I856:J856"/>
    <mergeCell ref="K856:L856"/>
    <mergeCell ref="M854:N854"/>
    <mergeCell ref="O854:P854"/>
    <mergeCell ref="A855:B855"/>
    <mergeCell ref="C855:D855"/>
    <mergeCell ref="E855:F855"/>
    <mergeCell ref="G855:H855"/>
    <mergeCell ref="I855:J855"/>
    <mergeCell ref="K855:L855"/>
    <mergeCell ref="M855:N855"/>
    <mergeCell ref="O855:P855"/>
    <mergeCell ref="A854:B854"/>
    <mergeCell ref="C854:D854"/>
    <mergeCell ref="E854:F854"/>
    <mergeCell ref="G854:H854"/>
    <mergeCell ref="I854:J854"/>
    <mergeCell ref="K854:L854"/>
    <mergeCell ref="A872:C872"/>
    <mergeCell ref="E872:G872"/>
    <mergeCell ref="A873:D873"/>
    <mergeCell ref="G873:H873"/>
    <mergeCell ref="I873:J873"/>
    <mergeCell ref="K873:L873"/>
    <mergeCell ref="A864:P864"/>
    <mergeCell ref="A866:P866"/>
    <mergeCell ref="A867:P867"/>
    <mergeCell ref="A869:N869"/>
    <mergeCell ref="A871:C871"/>
    <mergeCell ref="E871:I871"/>
    <mergeCell ref="M858:N858"/>
    <mergeCell ref="O858:P858"/>
    <mergeCell ref="A860:B860"/>
    <mergeCell ref="A861:P861"/>
    <mergeCell ref="A862:P862"/>
    <mergeCell ref="A863:P863"/>
    <mergeCell ref="A858:B858"/>
    <mergeCell ref="C858:D858"/>
    <mergeCell ref="E858:F858"/>
    <mergeCell ref="G858:H858"/>
    <mergeCell ref="I858:J858"/>
    <mergeCell ref="K858:L858"/>
    <mergeCell ref="M876:N876"/>
    <mergeCell ref="O876:P876"/>
    <mergeCell ref="A877:B877"/>
    <mergeCell ref="C877:D877"/>
    <mergeCell ref="E877:F877"/>
    <mergeCell ref="G877:H877"/>
    <mergeCell ref="I877:J877"/>
    <mergeCell ref="K877:L877"/>
    <mergeCell ref="M877:N877"/>
    <mergeCell ref="O877:P877"/>
    <mergeCell ref="A874:D874"/>
    <mergeCell ref="G874:H874"/>
    <mergeCell ref="I874:J874"/>
    <mergeCell ref="K874:L874"/>
    <mergeCell ref="A876:B876"/>
    <mergeCell ref="C876:D876"/>
    <mergeCell ref="E876:F876"/>
    <mergeCell ref="G876:H876"/>
    <mergeCell ref="I876:J876"/>
    <mergeCell ref="K876:L876"/>
    <mergeCell ref="M880:N880"/>
    <mergeCell ref="O880:P880"/>
    <mergeCell ref="A881:B881"/>
    <mergeCell ref="C881:D881"/>
    <mergeCell ref="E881:F881"/>
    <mergeCell ref="G881:H881"/>
    <mergeCell ref="I881:J881"/>
    <mergeCell ref="K881:L881"/>
    <mergeCell ref="M881:N881"/>
    <mergeCell ref="O881:P881"/>
    <mergeCell ref="A880:B880"/>
    <mergeCell ref="C880:D880"/>
    <mergeCell ref="E880:F880"/>
    <mergeCell ref="G880:H880"/>
    <mergeCell ref="I880:J880"/>
    <mergeCell ref="K880:L880"/>
    <mergeCell ref="M878:N878"/>
    <mergeCell ref="O878:P878"/>
    <mergeCell ref="A879:B879"/>
    <mergeCell ref="C879:D879"/>
    <mergeCell ref="E879:F879"/>
    <mergeCell ref="G879:H879"/>
    <mergeCell ref="I879:J879"/>
    <mergeCell ref="K879:L879"/>
    <mergeCell ref="M879:N879"/>
    <mergeCell ref="O879:P879"/>
    <mergeCell ref="A878:B878"/>
    <mergeCell ref="C878:D878"/>
    <mergeCell ref="E878:F878"/>
    <mergeCell ref="G878:H878"/>
    <mergeCell ref="I878:J878"/>
    <mergeCell ref="K878:L878"/>
    <mergeCell ref="M884:N884"/>
    <mergeCell ref="O884:P884"/>
    <mergeCell ref="A885:B885"/>
    <mergeCell ref="C885:D885"/>
    <mergeCell ref="E885:F885"/>
    <mergeCell ref="G885:H885"/>
    <mergeCell ref="I885:J885"/>
    <mergeCell ref="K885:L885"/>
    <mergeCell ref="M885:N885"/>
    <mergeCell ref="O885:P885"/>
    <mergeCell ref="A884:B884"/>
    <mergeCell ref="C884:D884"/>
    <mergeCell ref="E884:F884"/>
    <mergeCell ref="G884:H884"/>
    <mergeCell ref="I884:J884"/>
    <mergeCell ref="K884:L884"/>
    <mergeCell ref="M882:N882"/>
    <mergeCell ref="O882:P882"/>
    <mergeCell ref="A883:B883"/>
    <mergeCell ref="C883:D883"/>
    <mergeCell ref="E883:F883"/>
    <mergeCell ref="G883:H883"/>
    <mergeCell ref="I883:J883"/>
    <mergeCell ref="K883:L883"/>
    <mergeCell ref="M883:N883"/>
    <mergeCell ref="O883:P883"/>
    <mergeCell ref="A882:B882"/>
    <mergeCell ref="C882:D882"/>
    <mergeCell ref="E882:F882"/>
    <mergeCell ref="G882:H882"/>
    <mergeCell ref="I882:J882"/>
    <mergeCell ref="K882:L882"/>
    <mergeCell ref="M888:N888"/>
    <mergeCell ref="O888:P888"/>
    <mergeCell ref="A889:B889"/>
    <mergeCell ref="C889:D889"/>
    <mergeCell ref="E889:F889"/>
    <mergeCell ref="G889:H889"/>
    <mergeCell ref="I889:J889"/>
    <mergeCell ref="K889:L889"/>
    <mergeCell ref="M889:N889"/>
    <mergeCell ref="O889:P889"/>
    <mergeCell ref="A888:B888"/>
    <mergeCell ref="C888:D888"/>
    <mergeCell ref="E888:F888"/>
    <mergeCell ref="G888:H888"/>
    <mergeCell ref="I888:J888"/>
    <mergeCell ref="K888:L888"/>
    <mergeCell ref="M886:N886"/>
    <mergeCell ref="O886:P886"/>
    <mergeCell ref="A887:B887"/>
    <mergeCell ref="C887:D887"/>
    <mergeCell ref="E887:F887"/>
    <mergeCell ref="G887:H887"/>
    <mergeCell ref="I887:J887"/>
    <mergeCell ref="K887:L887"/>
    <mergeCell ref="M887:N887"/>
    <mergeCell ref="O887:P887"/>
    <mergeCell ref="A886:B886"/>
    <mergeCell ref="C886:D886"/>
    <mergeCell ref="E886:F886"/>
    <mergeCell ref="G886:H886"/>
    <mergeCell ref="I886:J886"/>
    <mergeCell ref="K886:L886"/>
    <mergeCell ref="A904:C904"/>
    <mergeCell ref="E904:G904"/>
    <mergeCell ref="A905:D905"/>
    <mergeCell ref="G905:H905"/>
    <mergeCell ref="I905:J905"/>
    <mergeCell ref="K905:L905"/>
    <mergeCell ref="A896:P896"/>
    <mergeCell ref="A898:P898"/>
    <mergeCell ref="A899:P899"/>
    <mergeCell ref="A901:N901"/>
    <mergeCell ref="A903:C903"/>
    <mergeCell ref="M890:N890"/>
    <mergeCell ref="O890:P890"/>
    <mergeCell ref="A892:B892"/>
    <mergeCell ref="A893:P893"/>
    <mergeCell ref="A894:P894"/>
    <mergeCell ref="A895:P895"/>
    <mergeCell ref="A890:B890"/>
    <mergeCell ref="C890:D890"/>
    <mergeCell ref="E890:F890"/>
    <mergeCell ref="G890:H890"/>
    <mergeCell ref="I890:J890"/>
    <mergeCell ref="K890:L890"/>
    <mergeCell ref="E903:K903"/>
    <mergeCell ref="M908:N908"/>
    <mergeCell ref="O908:P908"/>
    <mergeCell ref="A909:B909"/>
    <mergeCell ref="C909:D909"/>
    <mergeCell ref="E909:F909"/>
    <mergeCell ref="G909:H909"/>
    <mergeCell ref="I909:J909"/>
    <mergeCell ref="K909:L909"/>
    <mergeCell ref="M909:N909"/>
    <mergeCell ref="O909:P909"/>
    <mergeCell ref="A906:D906"/>
    <mergeCell ref="G906:H906"/>
    <mergeCell ref="I906:J906"/>
    <mergeCell ref="K906:L906"/>
    <mergeCell ref="A908:B908"/>
    <mergeCell ref="C908:D908"/>
    <mergeCell ref="E908:F908"/>
    <mergeCell ref="G908:H908"/>
    <mergeCell ref="I908:J908"/>
    <mergeCell ref="K908:L908"/>
    <mergeCell ref="M912:N912"/>
    <mergeCell ref="O912:P912"/>
    <mergeCell ref="A913:B913"/>
    <mergeCell ref="C913:D913"/>
    <mergeCell ref="E913:F913"/>
    <mergeCell ref="G913:H913"/>
    <mergeCell ref="I913:J913"/>
    <mergeCell ref="K913:L913"/>
    <mergeCell ref="M913:N913"/>
    <mergeCell ref="O913:P913"/>
    <mergeCell ref="A912:B912"/>
    <mergeCell ref="C912:D912"/>
    <mergeCell ref="E912:F912"/>
    <mergeCell ref="G912:H912"/>
    <mergeCell ref="I912:J912"/>
    <mergeCell ref="K912:L912"/>
    <mergeCell ref="M910:N910"/>
    <mergeCell ref="O910:P910"/>
    <mergeCell ref="A911:B911"/>
    <mergeCell ref="C911:D911"/>
    <mergeCell ref="E911:F911"/>
    <mergeCell ref="G911:H911"/>
    <mergeCell ref="I911:J911"/>
    <mergeCell ref="K911:L911"/>
    <mergeCell ref="M911:N911"/>
    <mergeCell ref="O911:P911"/>
    <mergeCell ref="A910:B910"/>
    <mergeCell ref="C910:D910"/>
    <mergeCell ref="E910:F910"/>
    <mergeCell ref="G910:H910"/>
    <mergeCell ref="I910:J910"/>
    <mergeCell ref="K910:L910"/>
    <mergeCell ref="M916:N916"/>
    <mergeCell ref="O916:P916"/>
    <mergeCell ref="A917:B917"/>
    <mergeCell ref="C917:D917"/>
    <mergeCell ref="E917:F917"/>
    <mergeCell ref="G917:H917"/>
    <mergeCell ref="I917:J917"/>
    <mergeCell ref="K917:L917"/>
    <mergeCell ref="M917:N917"/>
    <mergeCell ref="O917:P917"/>
    <mergeCell ref="A916:B916"/>
    <mergeCell ref="C916:D916"/>
    <mergeCell ref="E916:F916"/>
    <mergeCell ref="G916:H916"/>
    <mergeCell ref="I916:J916"/>
    <mergeCell ref="K916:L916"/>
    <mergeCell ref="M914:N914"/>
    <mergeCell ref="O914:P914"/>
    <mergeCell ref="A915:B915"/>
    <mergeCell ref="C915:D915"/>
    <mergeCell ref="E915:F915"/>
    <mergeCell ref="G915:H915"/>
    <mergeCell ref="I915:J915"/>
    <mergeCell ref="K915:L915"/>
    <mergeCell ref="M915:N915"/>
    <mergeCell ref="O915:P915"/>
    <mergeCell ref="A914:B914"/>
    <mergeCell ref="C914:D914"/>
    <mergeCell ref="E914:F914"/>
    <mergeCell ref="G914:H914"/>
    <mergeCell ref="I914:J914"/>
    <mergeCell ref="K914:L914"/>
    <mergeCell ref="A927:P927"/>
    <mergeCell ref="A922:B922"/>
    <mergeCell ref="C922:D922"/>
    <mergeCell ref="E922:F922"/>
    <mergeCell ref="G922:H922"/>
    <mergeCell ref="I922:J922"/>
    <mergeCell ref="K922:L922"/>
    <mergeCell ref="I920:J920"/>
    <mergeCell ref="K920:L920"/>
    <mergeCell ref="M918:N918"/>
    <mergeCell ref="O918:P918"/>
    <mergeCell ref="A919:B919"/>
    <mergeCell ref="C919:D919"/>
    <mergeCell ref="E919:F919"/>
    <mergeCell ref="G919:H919"/>
    <mergeCell ref="I919:J919"/>
    <mergeCell ref="K919:L919"/>
    <mergeCell ref="M919:N919"/>
    <mergeCell ref="O919:P919"/>
    <mergeCell ref="A918:B918"/>
    <mergeCell ref="C918:D918"/>
    <mergeCell ref="E918:F918"/>
    <mergeCell ref="G918:H918"/>
    <mergeCell ref="I918:J918"/>
    <mergeCell ref="K918:L918"/>
    <mergeCell ref="M920:N920"/>
    <mergeCell ref="O920:P920"/>
    <mergeCell ref="A921:B921"/>
    <mergeCell ref="C921:D921"/>
    <mergeCell ref="E921:F921"/>
    <mergeCell ref="G921:H921"/>
    <mergeCell ref="I921:J921"/>
    <mergeCell ref="K921:L921"/>
    <mergeCell ref="M921:N921"/>
    <mergeCell ref="O921:P921"/>
    <mergeCell ref="A920:B920"/>
    <mergeCell ref="C920:D920"/>
    <mergeCell ref="E920:F920"/>
    <mergeCell ref="G920:H920"/>
    <mergeCell ref="M922:N922"/>
    <mergeCell ref="O922:P922"/>
    <mergeCell ref="A924:B924"/>
    <mergeCell ref="A925:P925"/>
    <mergeCell ref="A926:P926"/>
    <mergeCell ref="A938:D938"/>
    <mergeCell ref="G938:H938"/>
    <mergeCell ref="I938:J938"/>
    <mergeCell ref="K938:L938"/>
    <mergeCell ref="A940:B940"/>
    <mergeCell ref="C940:D940"/>
    <mergeCell ref="E940:F940"/>
    <mergeCell ref="G940:H940"/>
    <mergeCell ref="I940:J940"/>
    <mergeCell ref="K940:L940"/>
    <mergeCell ref="A936:C936"/>
    <mergeCell ref="E936:G936"/>
    <mergeCell ref="A937:D937"/>
    <mergeCell ref="G937:H937"/>
    <mergeCell ref="I937:J937"/>
    <mergeCell ref="K937:L937"/>
    <mergeCell ref="A928:P928"/>
    <mergeCell ref="A930:P930"/>
    <mergeCell ref="A931:P931"/>
    <mergeCell ref="A933:N933"/>
    <mergeCell ref="A935:C935"/>
    <mergeCell ref="E935:K935"/>
    <mergeCell ref="M942:N942"/>
    <mergeCell ref="O942:P942"/>
    <mergeCell ref="A943:B943"/>
    <mergeCell ref="C943:D943"/>
    <mergeCell ref="E943:F943"/>
    <mergeCell ref="G943:H943"/>
    <mergeCell ref="I943:J943"/>
    <mergeCell ref="K943:L943"/>
    <mergeCell ref="M943:N943"/>
    <mergeCell ref="O943:P943"/>
    <mergeCell ref="A942:B942"/>
    <mergeCell ref="C942:D942"/>
    <mergeCell ref="E942:F942"/>
    <mergeCell ref="G942:H942"/>
    <mergeCell ref="I942:J942"/>
    <mergeCell ref="K942:L942"/>
    <mergeCell ref="M940:N940"/>
    <mergeCell ref="O940:P940"/>
    <mergeCell ref="A941:B941"/>
    <mergeCell ref="C941:D941"/>
    <mergeCell ref="E941:F941"/>
    <mergeCell ref="G941:H941"/>
    <mergeCell ref="I941:J941"/>
    <mergeCell ref="K941:L941"/>
    <mergeCell ref="M941:N941"/>
    <mergeCell ref="O941:P941"/>
    <mergeCell ref="M946:N946"/>
    <mergeCell ref="O946:P946"/>
    <mergeCell ref="A947:B947"/>
    <mergeCell ref="C947:D947"/>
    <mergeCell ref="E947:F947"/>
    <mergeCell ref="G947:H947"/>
    <mergeCell ref="I947:J947"/>
    <mergeCell ref="K947:L947"/>
    <mergeCell ref="M947:N947"/>
    <mergeCell ref="O947:P947"/>
    <mergeCell ref="A946:B946"/>
    <mergeCell ref="C946:D946"/>
    <mergeCell ref="E946:F946"/>
    <mergeCell ref="G946:H946"/>
    <mergeCell ref="I946:J946"/>
    <mergeCell ref="K946:L946"/>
    <mergeCell ref="M944:N944"/>
    <mergeCell ref="O944:P944"/>
    <mergeCell ref="A945:B945"/>
    <mergeCell ref="C945:D945"/>
    <mergeCell ref="E945:F945"/>
    <mergeCell ref="G945:H945"/>
    <mergeCell ref="I945:J945"/>
    <mergeCell ref="K945:L945"/>
    <mergeCell ref="M945:N945"/>
    <mergeCell ref="O945:P945"/>
    <mergeCell ref="A944:B944"/>
    <mergeCell ref="C944:D944"/>
    <mergeCell ref="E944:F944"/>
    <mergeCell ref="G944:H944"/>
    <mergeCell ref="I944:J944"/>
    <mergeCell ref="K944:L944"/>
    <mergeCell ref="M950:N950"/>
    <mergeCell ref="O950:P950"/>
    <mergeCell ref="A951:B951"/>
    <mergeCell ref="C951:D951"/>
    <mergeCell ref="E951:F951"/>
    <mergeCell ref="G951:H951"/>
    <mergeCell ref="I951:J951"/>
    <mergeCell ref="K951:L951"/>
    <mergeCell ref="M951:N951"/>
    <mergeCell ref="O951:P951"/>
    <mergeCell ref="A950:B950"/>
    <mergeCell ref="C950:D950"/>
    <mergeCell ref="E950:F950"/>
    <mergeCell ref="G950:H950"/>
    <mergeCell ref="I950:J950"/>
    <mergeCell ref="K950:L950"/>
    <mergeCell ref="M948:N948"/>
    <mergeCell ref="O948:P948"/>
    <mergeCell ref="A949:B949"/>
    <mergeCell ref="C949:D949"/>
    <mergeCell ref="E949:F949"/>
    <mergeCell ref="G949:H949"/>
    <mergeCell ref="I949:J949"/>
    <mergeCell ref="K949:L949"/>
    <mergeCell ref="M949:N949"/>
    <mergeCell ref="O949:P949"/>
    <mergeCell ref="A948:B948"/>
    <mergeCell ref="C948:D948"/>
    <mergeCell ref="E948:F948"/>
    <mergeCell ref="G948:H948"/>
    <mergeCell ref="I948:J948"/>
    <mergeCell ref="K948:L948"/>
    <mergeCell ref="M954:N954"/>
    <mergeCell ref="O954:P954"/>
    <mergeCell ref="A956:B956"/>
    <mergeCell ref="A957:P957"/>
    <mergeCell ref="A958:P958"/>
    <mergeCell ref="A959:P959"/>
    <mergeCell ref="A954:B954"/>
    <mergeCell ref="C954:D954"/>
    <mergeCell ref="E954:F954"/>
    <mergeCell ref="G954:H954"/>
    <mergeCell ref="I954:J954"/>
    <mergeCell ref="K954:L954"/>
    <mergeCell ref="M952:N952"/>
    <mergeCell ref="O952:P952"/>
    <mergeCell ref="A953:B953"/>
    <mergeCell ref="C953:D953"/>
    <mergeCell ref="E953:F953"/>
    <mergeCell ref="G953:H953"/>
    <mergeCell ref="I953:J953"/>
    <mergeCell ref="K953:L953"/>
    <mergeCell ref="M953:N953"/>
    <mergeCell ref="O953:P953"/>
    <mergeCell ref="A952:B952"/>
    <mergeCell ref="C952:D952"/>
    <mergeCell ref="E952:F952"/>
    <mergeCell ref="G952:H952"/>
    <mergeCell ref="I952:J952"/>
    <mergeCell ref="K952:L952"/>
    <mergeCell ref="A970:D970"/>
    <mergeCell ref="G970:H970"/>
    <mergeCell ref="I970:J970"/>
    <mergeCell ref="K970:L970"/>
    <mergeCell ref="A972:B972"/>
    <mergeCell ref="C972:D972"/>
    <mergeCell ref="E972:F972"/>
    <mergeCell ref="G972:H972"/>
    <mergeCell ref="I972:J972"/>
    <mergeCell ref="K972:L972"/>
    <mergeCell ref="A968:C968"/>
    <mergeCell ref="E968:G968"/>
    <mergeCell ref="A969:D969"/>
    <mergeCell ref="G969:H969"/>
    <mergeCell ref="I969:J969"/>
    <mergeCell ref="K969:L969"/>
    <mergeCell ref="A960:P960"/>
    <mergeCell ref="A962:P962"/>
    <mergeCell ref="A963:P963"/>
    <mergeCell ref="A965:N965"/>
    <mergeCell ref="A967:C967"/>
    <mergeCell ref="E967:K967"/>
    <mergeCell ref="M974:N974"/>
    <mergeCell ref="O974:P974"/>
    <mergeCell ref="A975:B975"/>
    <mergeCell ref="C975:D975"/>
    <mergeCell ref="E975:F975"/>
    <mergeCell ref="G975:H975"/>
    <mergeCell ref="I975:J975"/>
    <mergeCell ref="K975:L975"/>
    <mergeCell ref="M975:N975"/>
    <mergeCell ref="O975:P975"/>
    <mergeCell ref="A974:B974"/>
    <mergeCell ref="C974:D974"/>
    <mergeCell ref="E974:F974"/>
    <mergeCell ref="G974:H974"/>
    <mergeCell ref="I974:J974"/>
    <mergeCell ref="K974:L974"/>
    <mergeCell ref="M972:N972"/>
    <mergeCell ref="O972:P972"/>
    <mergeCell ref="A973:B973"/>
    <mergeCell ref="C973:D973"/>
    <mergeCell ref="E973:F973"/>
    <mergeCell ref="G973:H973"/>
    <mergeCell ref="I973:J973"/>
    <mergeCell ref="K973:L973"/>
    <mergeCell ref="M973:N973"/>
    <mergeCell ref="O973:P973"/>
    <mergeCell ref="M978:N978"/>
    <mergeCell ref="O978:P978"/>
    <mergeCell ref="A979:B979"/>
    <mergeCell ref="C979:D979"/>
    <mergeCell ref="E979:F979"/>
    <mergeCell ref="G979:H979"/>
    <mergeCell ref="I979:J979"/>
    <mergeCell ref="K979:L979"/>
    <mergeCell ref="M979:N979"/>
    <mergeCell ref="O979:P979"/>
    <mergeCell ref="A978:B978"/>
    <mergeCell ref="C978:D978"/>
    <mergeCell ref="E978:F978"/>
    <mergeCell ref="G978:H978"/>
    <mergeCell ref="I978:J978"/>
    <mergeCell ref="K978:L978"/>
    <mergeCell ref="M976:N976"/>
    <mergeCell ref="O976:P976"/>
    <mergeCell ref="A977:B977"/>
    <mergeCell ref="C977:D977"/>
    <mergeCell ref="E977:F977"/>
    <mergeCell ref="G977:H977"/>
    <mergeCell ref="I977:J977"/>
    <mergeCell ref="K977:L977"/>
    <mergeCell ref="M977:N977"/>
    <mergeCell ref="O977:P977"/>
    <mergeCell ref="A976:B976"/>
    <mergeCell ref="C976:D976"/>
    <mergeCell ref="E976:F976"/>
    <mergeCell ref="G976:H976"/>
    <mergeCell ref="I976:J976"/>
    <mergeCell ref="K976:L976"/>
    <mergeCell ref="M982:N982"/>
    <mergeCell ref="O982:P982"/>
    <mergeCell ref="A983:B983"/>
    <mergeCell ref="C983:D983"/>
    <mergeCell ref="E983:F983"/>
    <mergeCell ref="G983:H983"/>
    <mergeCell ref="I983:J983"/>
    <mergeCell ref="K983:L983"/>
    <mergeCell ref="M983:N983"/>
    <mergeCell ref="O983:P983"/>
    <mergeCell ref="A982:B982"/>
    <mergeCell ref="C982:D982"/>
    <mergeCell ref="E982:F982"/>
    <mergeCell ref="G982:H982"/>
    <mergeCell ref="I982:J982"/>
    <mergeCell ref="K982:L982"/>
    <mergeCell ref="M980:N980"/>
    <mergeCell ref="O980:P980"/>
    <mergeCell ref="A981:B981"/>
    <mergeCell ref="C981:D981"/>
    <mergeCell ref="E981:F981"/>
    <mergeCell ref="G981:H981"/>
    <mergeCell ref="I981:J981"/>
    <mergeCell ref="K981:L981"/>
    <mergeCell ref="M981:N981"/>
    <mergeCell ref="O981:P981"/>
    <mergeCell ref="A980:B980"/>
    <mergeCell ref="C980:D980"/>
    <mergeCell ref="E980:F980"/>
    <mergeCell ref="G980:H980"/>
    <mergeCell ref="I980:J980"/>
    <mergeCell ref="K980:L980"/>
    <mergeCell ref="M986:N986"/>
    <mergeCell ref="O986:P986"/>
    <mergeCell ref="A988:B988"/>
    <mergeCell ref="A989:P989"/>
    <mergeCell ref="A990:P990"/>
    <mergeCell ref="A991:P991"/>
    <mergeCell ref="A986:B986"/>
    <mergeCell ref="C986:D986"/>
    <mergeCell ref="E986:F986"/>
    <mergeCell ref="G986:H986"/>
    <mergeCell ref="I986:J986"/>
    <mergeCell ref="K986:L986"/>
    <mergeCell ref="M984:N984"/>
    <mergeCell ref="O984:P984"/>
    <mergeCell ref="A985:B985"/>
    <mergeCell ref="C985:D985"/>
    <mergeCell ref="E985:F985"/>
    <mergeCell ref="G985:H985"/>
    <mergeCell ref="I985:J985"/>
    <mergeCell ref="K985:L985"/>
    <mergeCell ref="M985:N985"/>
    <mergeCell ref="O985:P985"/>
    <mergeCell ref="A984:B984"/>
    <mergeCell ref="C984:D984"/>
    <mergeCell ref="E984:F984"/>
    <mergeCell ref="G984:H984"/>
    <mergeCell ref="I984:J984"/>
    <mergeCell ref="K984:L984"/>
    <mergeCell ref="A1002:D1002"/>
    <mergeCell ref="G1002:H1002"/>
    <mergeCell ref="I1002:J1002"/>
    <mergeCell ref="K1002:L1002"/>
    <mergeCell ref="A1004:B1004"/>
    <mergeCell ref="C1004:D1004"/>
    <mergeCell ref="E1004:F1004"/>
    <mergeCell ref="G1004:H1004"/>
    <mergeCell ref="I1004:J1004"/>
    <mergeCell ref="K1004:L1004"/>
    <mergeCell ref="A1000:C1000"/>
    <mergeCell ref="E1000:G1000"/>
    <mergeCell ref="A1001:D1001"/>
    <mergeCell ref="G1001:H1001"/>
    <mergeCell ref="I1001:J1001"/>
    <mergeCell ref="K1001:L1001"/>
    <mergeCell ref="A992:P992"/>
    <mergeCell ref="A994:P994"/>
    <mergeCell ref="A995:P995"/>
    <mergeCell ref="A997:N997"/>
    <mergeCell ref="A999:C999"/>
    <mergeCell ref="E999:K999"/>
    <mergeCell ref="M1006:N1006"/>
    <mergeCell ref="O1006:P1006"/>
    <mergeCell ref="A1007:B1007"/>
    <mergeCell ref="C1007:D1007"/>
    <mergeCell ref="E1007:F1007"/>
    <mergeCell ref="G1007:H1007"/>
    <mergeCell ref="I1007:J1007"/>
    <mergeCell ref="K1007:L1007"/>
    <mergeCell ref="M1007:N1007"/>
    <mergeCell ref="O1007:P1007"/>
    <mergeCell ref="A1006:B1006"/>
    <mergeCell ref="C1006:D1006"/>
    <mergeCell ref="E1006:F1006"/>
    <mergeCell ref="G1006:H1006"/>
    <mergeCell ref="I1006:J1006"/>
    <mergeCell ref="K1006:L1006"/>
    <mergeCell ref="M1004:N1004"/>
    <mergeCell ref="O1004:P1004"/>
    <mergeCell ref="A1005:B1005"/>
    <mergeCell ref="C1005:D1005"/>
    <mergeCell ref="E1005:F1005"/>
    <mergeCell ref="G1005:H1005"/>
    <mergeCell ref="I1005:J1005"/>
    <mergeCell ref="K1005:L1005"/>
    <mergeCell ref="M1005:N1005"/>
    <mergeCell ref="O1005:P1005"/>
    <mergeCell ref="M1010:N1010"/>
    <mergeCell ref="O1010:P1010"/>
    <mergeCell ref="A1011:B1011"/>
    <mergeCell ref="C1011:D1011"/>
    <mergeCell ref="E1011:F1011"/>
    <mergeCell ref="G1011:H1011"/>
    <mergeCell ref="I1011:J1011"/>
    <mergeCell ref="K1011:L1011"/>
    <mergeCell ref="M1011:N1011"/>
    <mergeCell ref="O1011:P1011"/>
    <mergeCell ref="A1010:B1010"/>
    <mergeCell ref="C1010:D1010"/>
    <mergeCell ref="E1010:F1010"/>
    <mergeCell ref="G1010:H1010"/>
    <mergeCell ref="I1010:J1010"/>
    <mergeCell ref="K1010:L1010"/>
    <mergeCell ref="M1008:N1008"/>
    <mergeCell ref="O1008:P1008"/>
    <mergeCell ref="A1009:B1009"/>
    <mergeCell ref="C1009:D1009"/>
    <mergeCell ref="E1009:F1009"/>
    <mergeCell ref="G1009:H1009"/>
    <mergeCell ref="I1009:J1009"/>
    <mergeCell ref="K1009:L1009"/>
    <mergeCell ref="M1009:N1009"/>
    <mergeCell ref="O1009:P1009"/>
    <mergeCell ref="A1008:B1008"/>
    <mergeCell ref="C1008:D1008"/>
    <mergeCell ref="E1008:F1008"/>
    <mergeCell ref="G1008:H1008"/>
    <mergeCell ref="I1008:J1008"/>
    <mergeCell ref="K1008:L1008"/>
    <mergeCell ref="M1014:N1014"/>
    <mergeCell ref="O1014:P1014"/>
    <mergeCell ref="A1015:B1015"/>
    <mergeCell ref="C1015:D1015"/>
    <mergeCell ref="E1015:F1015"/>
    <mergeCell ref="G1015:H1015"/>
    <mergeCell ref="I1015:J1015"/>
    <mergeCell ref="K1015:L1015"/>
    <mergeCell ref="M1015:N1015"/>
    <mergeCell ref="O1015:P1015"/>
    <mergeCell ref="A1014:B1014"/>
    <mergeCell ref="C1014:D1014"/>
    <mergeCell ref="E1014:F1014"/>
    <mergeCell ref="G1014:H1014"/>
    <mergeCell ref="I1014:J1014"/>
    <mergeCell ref="K1014:L1014"/>
    <mergeCell ref="M1012:N1012"/>
    <mergeCell ref="O1012:P1012"/>
    <mergeCell ref="A1013:B1013"/>
    <mergeCell ref="C1013:D1013"/>
    <mergeCell ref="E1013:F1013"/>
    <mergeCell ref="G1013:H1013"/>
    <mergeCell ref="I1013:J1013"/>
    <mergeCell ref="K1013:L1013"/>
    <mergeCell ref="M1013:N1013"/>
    <mergeCell ref="O1013:P1013"/>
    <mergeCell ref="A1012:B1012"/>
    <mergeCell ref="C1012:D1012"/>
    <mergeCell ref="E1012:F1012"/>
    <mergeCell ref="G1012:H1012"/>
    <mergeCell ref="I1012:J1012"/>
    <mergeCell ref="K1012:L1012"/>
    <mergeCell ref="M1018:N1018"/>
    <mergeCell ref="O1018:P1018"/>
    <mergeCell ref="A1020:B1020"/>
    <mergeCell ref="A1021:P1021"/>
    <mergeCell ref="A1022:P1022"/>
    <mergeCell ref="A1023:P1023"/>
    <mergeCell ref="A1018:B1018"/>
    <mergeCell ref="C1018:D1018"/>
    <mergeCell ref="E1018:F1018"/>
    <mergeCell ref="G1018:H1018"/>
    <mergeCell ref="I1018:J1018"/>
    <mergeCell ref="K1018:L1018"/>
    <mergeCell ref="M1016:N1016"/>
    <mergeCell ref="O1016:P1016"/>
    <mergeCell ref="A1017:B1017"/>
    <mergeCell ref="C1017:D1017"/>
    <mergeCell ref="E1017:F1017"/>
    <mergeCell ref="G1017:H1017"/>
    <mergeCell ref="I1017:J1017"/>
    <mergeCell ref="K1017:L1017"/>
    <mergeCell ref="M1017:N1017"/>
    <mergeCell ref="O1017:P1017"/>
    <mergeCell ref="A1016:B1016"/>
    <mergeCell ref="C1016:D1016"/>
    <mergeCell ref="E1016:F1016"/>
    <mergeCell ref="G1016:H1016"/>
    <mergeCell ref="I1016:J1016"/>
    <mergeCell ref="K1016:L1016"/>
    <mergeCell ref="A1034:D1034"/>
    <mergeCell ref="G1034:H1034"/>
    <mergeCell ref="I1034:J1034"/>
    <mergeCell ref="K1034:L1034"/>
    <mergeCell ref="A1036:B1036"/>
    <mergeCell ref="C1036:D1036"/>
    <mergeCell ref="E1036:F1036"/>
    <mergeCell ref="G1036:H1036"/>
    <mergeCell ref="I1036:J1036"/>
    <mergeCell ref="K1036:L1036"/>
    <mergeCell ref="A1032:C1032"/>
    <mergeCell ref="E1032:G1032"/>
    <mergeCell ref="A1033:D1033"/>
    <mergeCell ref="G1033:H1033"/>
    <mergeCell ref="I1033:J1033"/>
    <mergeCell ref="K1033:L1033"/>
    <mergeCell ref="A1024:P1024"/>
    <mergeCell ref="A1026:P1026"/>
    <mergeCell ref="A1027:P1027"/>
    <mergeCell ref="A1029:N1029"/>
    <mergeCell ref="A1031:C1031"/>
    <mergeCell ref="E1031:K1031"/>
    <mergeCell ref="M1038:N1038"/>
    <mergeCell ref="O1038:P1038"/>
    <mergeCell ref="A1039:B1039"/>
    <mergeCell ref="C1039:D1039"/>
    <mergeCell ref="E1039:F1039"/>
    <mergeCell ref="G1039:H1039"/>
    <mergeCell ref="I1039:J1039"/>
    <mergeCell ref="K1039:L1039"/>
    <mergeCell ref="M1039:N1039"/>
    <mergeCell ref="O1039:P1039"/>
    <mergeCell ref="A1038:B1038"/>
    <mergeCell ref="C1038:D1038"/>
    <mergeCell ref="E1038:F1038"/>
    <mergeCell ref="G1038:H1038"/>
    <mergeCell ref="I1038:J1038"/>
    <mergeCell ref="K1038:L1038"/>
    <mergeCell ref="M1036:N1036"/>
    <mergeCell ref="O1036:P1036"/>
    <mergeCell ref="A1037:B1037"/>
    <mergeCell ref="C1037:D1037"/>
    <mergeCell ref="E1037:F1037"/>
    <mergeCell ref="G1037:H1037"/>
    <mergeCell ref="I1037:J1037"/>
    <mergeCell ref="K1037:L1037"/>
    <mergeCell ref="M1037:N1037"/>
    <mergeCell ref="O1037:P1037"/>
    <mergeCell ref="M1042:N1042"/>
    <mergeCell ref="O1042:P1042"/>
    <mergeCell ref="A1043:B1043"/>
    <mergeCell ref="C1043:D1043"/>
    <mergeCell ref="E1043:F1043"/>
    <mergeCell ref="G1043:H1043"/>
    <mergeCell ref="I1043:J1043"/>
    <mergeCell ref="K1043:L1043"/>
    <mergeCell ref="M1043:N1043"/>
    <mergeCell ref="O1043:P1043"/>
    <mergeCell ref="A1042:B1042"/>
    <mergeCell ref="C1042:D1042"/>
    <mergeCell ref="E1042:F1042"/>
    <mergeCell ref="G1042:H1042"/>
    <mergeCell ref="I1042:J1042"/>
    <mergeCell ref="K1042:L1042"/>
    <mergeCell ref="M1040:N1040"/>
    <mergeCell ref="O1040:P1040"/>
    <mergeCell ref="A1041:B1041"/>
    <mergeCell ref="C1041:D1041"/>
    <mergeCell ref="E1041:F1041"/>
    <mergeCell ref="G1041:H1041"/>
    <mergeCell ref="I1041:J1041"/>
    <mergeCell ref="K1041:L1041"/>
    <mergeCell ref="M1041:N1041"/>
    <mergeCell ref="O1041:P1041"/>
    <mergeCell ref="A1040:B1040"/>
    <mergeCell ref="C1040:D1040"/>
    <mergeCell ref="E1040:F1040"/>
    <mergeCell ref="G1040:H1040"/>
    <mergeCell ref="I1040:J1040"/>
    <mergeCell ref="K1040:L1040"/>
    <mergeCell ref="M1046:N1046"/>
    <mergeCell ref="O1046:P1046"/>
    <mergeCell ref="A1047:B1047"/>
    <mergeCell ref="C1047:D1047"/>
    <mergeCell ref="E1047:F1047"/>
    <mergeCell ref="G1047:H1047"/>
    <mergeCell ref="I1047:J1047"/>
    <mergeCell ref="K1047:L1047"/>
    <mergeCell ref="M1047:N1047"/>
    <mergeCell ref="O1047:P1047"/>
    <mergeCell ref="A1046:B1046"/>
    <mergeCell ref="C1046:D1046"/>
    <mergeCell ref="E1046:F1046"/>
    <mergeCell ref="G1046:H1046"/>
    <mergeCell ref="I1046:J1046"/>
    <mergeCell ref="K1046:L1046"/>
    <mergeCell ref="M1044:N1044"/>
    <mergeCell ref="O1044:P1044"/>
    <mergeCell ref="A1045:B1045"/>
    <mergeCell ref="C1045:D1045"/>
    <mergeCell ref="E1045:F1045"/>
    <mergeCell ref="G1045:H1045"/>
    <mergeCell ref="I1045:J1045"/>
    <mergeCell ref="K1045:L1045"/>
    <mergeCell ref="M1045:N1045"/>
    <mergeCell ref="O1045:P1045"/>
    <mergeCell ref="A1044:B1044"/>
    <mergeCell ref="C1044:D1044"/>
    <mergeCell ref="E1044:F1044"/>
    <mergeCell ref="G1044:H1044"/>
    <mergeCell ref="I1044:J1044"/>
    <mergeCell ref="K1044:L1044"/>
    <mergeCell ref="M1050:N1050"/>
    <mergeCell ref="O1050:P1050"/>
    <mergeCell ref="A1052:B1052"/>
    <mergeCell ref="A1053:P1053"/>
    <mergeCell ref="A1054:P1054"/>
    <mergeCell ref="A1055:P1055"/>
    <mergeCell ref="A1050:B1050"/>
    <mergeCell ref="C1050:D1050"/>
    <mergeCell ref="E1050:F1050"/>
    <mergeCell ref="G1050:H1050"/>
    <mergeCell ref="I1050:J1050"/>
    <mergeCell ref="K1050:L1050"/>
    <mergeCell ref="M1048:N1048"/>
    <mergeCell ref="O1048:P1048"/>
    <mergeCell ref="A1049:B1049"/>
    <mergeCell ref="C1049:D1049"/>
    <mergeCell ref="E1049:F1049"/>
    <mergeCell ref="G1049:H1049"/>
    <mergeCell ref="I1049:J1049"/>
    <mergeCell ref="K1049:L1049"/>
    <mergeCell ref="M1049:N1049"/>
    <mergeCell ref="O1049:P1049"/>
    <mergeCell ref="A1048:B1048"/>
    <mergeCell ref="C1048:D1048"/>
    <mergeCell ref="E1048:F1048"/>
    <mergeCell ref="G1048:H1048"/>
    <mergeCell ref="I1048:J1048"/>
    <mergeCell ref="K1048:L1048"/>
    <mergeCell ref="A1066:D1066"/>
    <mergeCell ref="G1066:H1066"/>
    <mergeCell ref="I1066:J1066"/>
    <mergeCell ref="K1066:L1066"/>
    <mergeCell ref="A1068:B1068"/>
    <mergeCell ref="C1068:D1068"/>
    <mergeCell ref="E1068:F1068"/>
    <mergeCell ref="G1068:H1068"/>
    <mergeCell ref="I1068:J1068"/>
    <mergeCell ref="K1068:L1068"/>
    <mergeCell ref="A1064:C1064"/>
    <mergeCell ref="E1064:G1064"/>
    <mergeCell ref="A1065:D1065"/>
    <mergeCell ref="G1065:H1065"/>
    <mergeCell ref="I1065:J1065"/>
    <mergeCell ref="K1065:L1065"/>
    <mergeCell ref="A1056:P1056"/>
    <mergeCell ref="A1058:P1058"/>
    <mergeCell ref="A1059:P1059"/>
    <mergeCell ref="A1061:N1061"/>
    <mergeCell ref="A1063:C1063"/>
    <mergeCell ref="E1063:K1063"/>
    <mergeCell ref="M1070:N1070"/>
    <mergeCell ref="O1070:P1070"/>
    <mergeCell ref="A1071:B1071"/>
    <mergeCell ref="C1071:D1071"/>
    <mergeCell ref="E1071:F1071"/>
    <mergeCell ref="G1071:H1071"/>
    <mergeCell ref="I1071:J1071"/>
    <mergeCell ref="K1071:L1071"/>
    <mergeCell ref="M1071:N1071"/>
    <mergeCell ref="O1071:P1071"/>
    <mergeCell ref="A1070:B1070"/>
    <mergeCell ref="C1070:D1070"/>
    <mergeCell ref="E1070:F1070"/>
    <mergeCell ref="G1070:H1070"/>
    <mergeCell ref="I1070:J1070"/>
    <mergeCell ref="K1070:L1070"/>
    <mergeCell ref="M1068:N1068"/>
    <mergeCell ref="O1068:P1068"/>
    <mergeCell ref="A1069:B1069"/>
    <mergeCell ref="C1069:D1069"/>
    <mergeCell ref="E1069:F1069"/>
    <mergeCell ref="G1069:H1069"/>
    <mergeCell ref="I1069:J1069"/>
    <mergeCell ref="K1069:L1069"/>
    <mergeCell ref="M1069:N1069"/>
    <mergeCell ref="O1069:P1069"/>
    <mergeCell ref="M1074:N1074"/>
    <mergeCell ref="O1074:P1074"/>
    <mergeCell ref="A1075:B1075"/>
    <mergeCell ref="C1075:D1075"/>
    <mergeCell ref="E1075:F1075"/>
    <mergeCell ref="G1075:H1075"/>
    <mergeCell ref="I1075:J1075"/>
    <mergeCell ref="K1075:L1075"/>
    <mergeCell ref="M1075:N1075"/>
    <mergeCell ref="O1075:P1075"/>
    <mergeCell ref="A1074:B1074"/>
    <mergeCell ref="C1074:D1074"/>
    <mergeCell ref="E1074:F1074"/>
    <mergeCell ref="G1074:H1074"/>
    <mergeCell ref="I1074:J1074"/>
    <mergeCell ref="K1074:L1074"/>
    <mergeCell ref="M1072:N1072"/>
    <mergeCell ref="O1072:P1072"/>
    <mergeCell ref="A1073:B1073"/>
    <mergeCell ref="C1073:D1073"/>
    <mergeCell ref="E1073:F1073"/>
    <mergeCell ref="G1073:H1073"/>
    <mergeCell ref="I1073:J1073"/>
    <mergeCell ref="K1073:L1073"/>
    <mergeCell ref="M1073:N1073"/>
    <mergeCell ref="O1073:P1073"/>
    <mergeCell ref="A1072:B1072"/>
    <mergeCell ref="C1072:D1072"/>
    <mergeCell ref="E1072:F1072"/>
    <mergeCell ref="G1072:H1072"/>
    <mergeCell ref="I1072:J1072"/>
    <mergeCell ref="K1072:L1072"/>
    <mergeCell ref="M1078:N1078"/>
    <mergeCell ref="O1078:P1078"/>
    <mergeCell ref="A1079:B1079"/>
    <mergeCell ref="C1079:D1079"/>
    <mergeCell ref="E1079:F1079"/>
    <mergeCell ref="G1079:H1079"/>
    <mergeCell ref="I1079:J1079"/>
    <mergeCell ref="K1079:L1079"/>
    <mergeCell ref="M1079:N1079"/>
    <mergeCell ref="O1079:P1079"/>
    <mergeCell ref="A1078:B1078"/>
    <mergeCell ref="C1078:D1078"/>
    <mergeCell ref="E1078:F1078"/>
    <mergeCell ref="G1078:H1078"/>
    <mergeCell ref="I1078:J1078"/>
    <mergeCell ref="K1078:L1078"/>
    <mergeCell ref="M1076:N1076"/>
    <mergeCell ref="O1076:P1076"/>
    <mergeCell ref="A1077:B1077"/>
    <mergeCell ref="C1077:D1077"/>
    <mergeCell ref="E1077:F1077"/>
    <mergeCell ref="G1077:H1077"/>
    <mergeCell ref="I1077:J1077"/>
    <mergeCell ref="K1077:L1077"/>
    <mergeCell ref="M1077:N1077"/>
    <mergeCell ref="O1077:P1077"/>
    <mergeCell ref="A1076:B1076"/>
    <mergeCell ref="C1076:D1076"/>
    <mergeCell ref="E1076:F1076"/>
    <mergeCell ref="G1076:H1076"/>
    <mergeCell ref="I1076:J1076"/>
    <mergeCell ref="K1076:L1076"/>
    <mergeCell ref="A1083:B1083"/>
    <mergeCell ref="A1084:P1084"/>
    <mergeCell ref="A1085:P1085"/>
    <mergeCell ref="A1086:P1086"/>
    <mergeCell ref="M1080:N1080"/>
    <mergeCell ref="O1080:P1080"/>
    <mergeCell ref="A1081:B1081"/>
    <mergeCell ref="C1081:D1081"/>
    <mergeCell ref="E1081:F1081"/>
    <mergeCell ref="G1081:H1081"/>
    <mergeCell ref="I1081:J1081"/>
    <mergeCell ref="K1081:L1081"/>
    <mergeCell ref="M1081:N1081"/>
    <mergeCell ref="O1081:P1081"/>
    <mergeCell ref="A1080:B1080"/>
    <mergeCell ref="C1080:D1080"/>
    <mergeCell ref="E1080:F1080"/>
    <mergeCell ref="G1080:H1080"/>
    <mergeCell ref="I1080:J1080"/>
    <mergeCell ref="K1080:L1080"/>
    <mergeCell ref="A1098:D1098"/>
    <mergeCell ref="G1098:H1098"/>
    <mergeCell ref="I1098:J1098"/>
    <mergeCell ref="K1098:L1098"/>
    <mergeCell ref="A1100:B1100"/>
    <mergeCell ref="C1100:D1100"/>
    <mergeCell ref="E1100:F1100"/>
    <mergeCell ref="G1100:H1100"/>
    <mergeCell ref="I1100:J1100"/>
    <mergeCell ref="K1100:L1100"/>
    <mergeCell ref="A1096:C1096"/>
    <mergeCell ref="E1096:G1096"/>
    <mergeCell ref="A1097:D1097"/>
    <mergeCell ref="G1097:H1097"/>
    <mergeCell ref="I1097:J1097"/>
    <mergeCell ref="K1097:L1097"/>
    <mergeCell ref="A1088:P1088"/>
    <mergeCell ref="A1090:P1090"/>
    <mergeCell ref="A1091:P1091"/>
    <mergeCell ref="A1093:N1093"/>
    <mergeCell ref="A1095:C1095"/>
    <mergeCell ref="E1095:K1095"/>
    <mergeCell ref="M1102:N1102"/>
    <mergeCell ref="O1102:P1102"/>
    <mergeCell ref="A1103:B1103"/>
    <mergeCell ref="C1103:D1103"/>
    <mergeCell ref="E1103:F1103"/>
    <mergeCell ref="G1103:H1103"/>
    <mergeCell ref="I1103:J1103"/>
    <mergeCell ref="K1103:L1103"/>
    <mergeCell ref="M1103:N1103"/>
    <mergeCell ref="O1103:P1103"/>
    <mergeCell ref="A1102:B1102"/>
    <mergeCell ref="C1102:D1102"/>
    <mergeCell ref="E1102:F1102"/>
    <mergeCell ref="G1102:H1102"/>
    <mergeCell ref="I1102:J1102"/>
    <mergeCell ref="K1102:L1102"/>
    <mergeCell ref="M1100:N1100"/>
    <mergeCell ref="O1100:P1100"/>
    <mergeCell ref="A1101:B1101"/>
    <mergeCell ref="C1101:D1101"/>
    <mergeCell ref="E1101:F1101"/>
    <mergeCell ref="G1101:H1101"/>
    <mergeCell ref="I1101:J1101"/>
    <mergeCell ref="K1101:L1101"/>
    <mergeCell ref="M1101:N1101"/>
    <mergeCell ref="O1101:P1101"/>
    <mergeCell ref="M1106:N1106"/>
    <mergeCell ref="O1106:P1106"/>
    <mergeCell ref="A1107:B1107"/>
    <mergeCell ref="C1107:D1107"/>
    <mergeCell ref="E1107:F1107"/>
    <mergeCell ref="G1107:H1107"/>
    <mergeCell ref="I1107:J1107"/>
    <mergeCell ref="K1107:L1107"/>
    <mergeCell ref="M1107:N1107"/>
    <mergeCell ref="O1107:P1107"/>
    <mergeCell ref="A1106:B1106"/>
    <mergeCell ref="C1106:D1106"/>
    <mergeCell ref="E1106:F1106"/>
    <mergeCell ref="G1106:H1106"/>
    <mergeCell ref="I1106:J1106"/>
    <mergeCell ref="K1106:L1106"/>
    <mergeCell ref="M1104:N1104"/>
    <mergeCell ref="O1104:P1104"/>
    <mergeCell ref="A1105:B1105"/>
    <mergeCell ref="C1105:D1105"/>
    <mergeCell ref="E1105:F1105"/>
    <mergeCell ref="G1105:H1105"/>
    <mergeCell ref="I1105:J1105"/>
    <mergeCell ref="K1105:L1105"/>
    <mergeCell ref="M1105:N1105"/>
    <mergeCell ref="O1105:P1105"/>
    <mergeCell ref="A1104:B1104"/>
    <mergeCell ref="C1104:D1104"/>
    <mergeCell ref="E1104:F1104"/>
    <mergeCell ref="G1104:H1104"/>
    <mergeCell ref="I1104:J1104"/>
    <mergeCell ref="K1104:L1104"/>
    <mergeCell ref="M1110:N1110"/>
    <mergeCell ref="O1110:P1110"/>
    <mergeCell ref="A1111:B1111"/>
    <mergeCell ref="C1111:D1111"/>
    <mergeCell ref="E1111:F1111"/>
    <mergeCell ref="G1111:H1111"/>
    <mergeCell ref="I1111:J1111"/>
    <mergeCell ref="K1111:L1111"/>
    <mergeCell ref="M1111:N1111"/>
    <mergeCell ref="O1111:P1111"/>
    <mergeCell ref="A1110:B1110"/>
    <mergeCell ref="C1110:D1110"/>
    <mergeCell ref="E1110:F1110"/>
    <mergeCell ref="G1110:H1110"/>
    <mergeCell ref="I1110:J1110"/>
    <mergeCell ref="K1110:L1110"/>
    <mergeCell ref="M1108:N1108"/>
    <mergeCell ref="O1108:P1108"/>
    <mergeCell ref="A1109:B1109"/>
    <mergeCell ref="C1109:D1109"/>
    <mergeCell ref="E1109:F1109"/>
    <mergeCell ref="G1109:H1109"/>
    <mergeCell ref="I1109:J1109"/>
    <mergeCell ref="K1109:L1109"/>
    <mergeCell ref="M1109:N1109"/>
    <mergeCell ref="O1109:P1109"/>
    <mergeCell ref="A1108:B1108"/>
    <mergeCell ref="C1108:D1108"/>
    <mergeCell ref="E1108:F1108"/>
    <mergeCell ref="G1108:H1108"/>
    <mergeCell ref="I1108:J1108"/>
    <mergeCell ref="K1108:L1108"/>
    <mergeCell ref="A1115:B1115"/>
    <mergeCell ref="A1116:P1116"/>
    <mergeCell ref="A1117:P1117"/>
    <mergeCell ref="A1119:P1119"/>
    <mergeCell ref="M1112:N1112"/>
    <mergeCell ref="O1112:P1112"/>
    <mergeCell ref="A1113:B1113"/>
    <mergeCell ref="C1113:D1113"/>
    <mergeCell ref="E1113:F1113"/>
    <mergeCell ref="G1113:H1113"/>
    <mergeCell ref="I1113:J1113"/>
    <mergeCell ref="K1113:L1113"/>
    <mergeCell ref="M1113:N1113"/>
    <mergeCell ref="O1113:P1113"/>
    <mergeCell ref="A1112:B1112"/>
    <mergeCell ref="C1112:D1112"/>
    <mergeCell ref="E1112:F1112"/>
    <mergeCell ref="G1112:H1112"/>
    <mergeCell ref="I1112:J1112"/>
    <mergeCell ref="K1112:L1112"/>
    <mergeCell ref="A1130:D1130"/>
    <mergeCell ref="G1130:H1130"/>
    <mergeCell ref="I1130:J1130"/>
    <mergeCell ref="K1130:L1130"/>
    <mergeCell ref="A1132:B1132"/>
    <mergeCell ref="C1132:D1132"/>
    <mergeCell ref="E1132:F1132"/>
    <mergeCell ref="G1132:H1132"/>
    <mergeCell ref="I1132:J1132"/>
    <mergeCell ref="K1132:L1132"/>
    <mergeCell ref="A1128:C1128"/>
    <mergeCell ref="E1128:G1128"/>
    <mergeCell ref="A1129:D1129"/>
    <mergeCell ref="G1129:H1129"/>
    <mergeCell ref="I1129:J1129"/>
    <mergeCell ref="K1129:L1129"/>
    <mergeCell ref="A1120:P1120"/>
    <mergeCell ref="A1122:P1122"/>
    <mergeCell ref="A1123:P1123"/>
    <mergeCell ref="A1125:N1125"/>
    <mergeCell ref="A1127:C1127"/>
    <mergeCell ref="E1127:K1127"/>
    <mergeCell ref="M1134:N1134"/>
    <mergeCell ref="O1134:P1134"/>
    <mergeCell ref="A1135:B1135"/>
    <mergeCell ref="C1135:D1135"/>
    <mergeCell ref="E1135:F1135"/>
    <mergeCell ref="G1135:H1135"/>
    <mergeCell ref="I1135:J1135"/>
    <mergeCell ref="K1135:L1135"/>
    <mergeCell ref="M1135:N1135"/>
    <mergeCell ref="O1135:P1135"/>
    <mergeCell ref="A1134:B1134"/>
    <mergeCell ref="C1134:D1134"/>
    <mergeCell ref="E1134:F1134"/>
    <mergeCell ref="G1134:H1134"/>
    <mergeCell ref="I1134:J1134"/>
    <mergeCell ref="K1134:L1134"/>
    <mergeCell ref="M1132:N1132"/>
    <mergeCell ref="O1132:P1132"/>
    <mergeCell ref="A1133:B1133"/>
    <mergeCell ref="C1133:D1133"/>
    <mergeCell ref="E1133:F1133"/>
    <mergeCell ref="G1133:H1133"/>
    <mergeCell ref="I1133:J1133"/>
    <mergeCell ref="K1133:L1133"/>
    <mergeCell ref="M1133:N1133"/>
    <mergeCell ref="O1133:P1133"/>
    <mergeCell ref="M1138:N1138"/>
    <mergeCell ref="O1138:P1138"/>
    <mergeCell ref="A1139:B1139"/>
    <mergeCell ref="C1139:D1139"/>
    <mergeCell ref="E1139:F1139"/>
    <mergeCell ref="G1139:H1139"/>
    <mergeCell ref="I1139:J1139"/>
    <mergeCell ref="K1139:L1139"/>
    <mergeCell ref="M1139:N1139"/>
    <mergeCell ref="O1139:P1139"/>
    <mergeCell ref="A1138:B1138"/>
    <mergeCell ref="C1138:D1138"/>
    <mergeCell ref="E1138:F1138"/>
    <mergeCell ref="G1138:H1138"/>
    <mergeCell ref="I1138:J1138"/>
    <mergeCell ref="K1138:L1138"/>
    <mergeCell ref="M1136:N1136"/>
    <mergeCell ref="O1136:P1136"/>
    <mergeCell ref="A1137:B1137"/>
    <mergeCell ref="C1137:D1137"/>
    <mergeCell ref="E1137:F1137"/>
    <mergeCell ref="G1137:H1137"/>
    <mergeCell ref="I1137:J1137"/>
    <mergeCell ref="K1137:L1137"/>
    <mergeCell ref="M1137:N1137"/>
    <mergeCell ref="O1137:P1137"/>
    <mergeCell ref="A1136:B1136"/>
    <mergeCell ref="C1136:D1136"/>
    <mergeCell ref="E1136:F1136"/>
    <mergeCell ref="G1136:H1136"/>
    <mergeCell ref="I1136:J1136"/>
    <mergeCell ref="K1136:L1136"/>
    <mergeCell ref="M1142:N1142"/>
    <mergeCell ref="O1142:P1142"/>
    <mergeCell ref="A1143:B1143"/>
    <mergeCell ref="C1143:D1143"/>
    <mergeCell ref="E1143:F1143"/>
    <mergeCell ref="G1143:H1143"/>
    <mergeCell ref="I1143:J1143"/>
    <mergeCell ref="K1143:L1143"/>
    <mergeCell ref="M1143:N1143"/>
    <mergeCell ref="O1143:P1143"/>
    <mergeCell ref="A1142:B1142"/>
    <mergeCell ref="C1142:D1142"/>
    <mergeCell ref="E1142:F1142"/>
    <mergeCell ref="G1142:H1142"/>
    <mergeCell ref="I1142:J1142"/>
    <mergeCell ref="K1142:L1142"/>
    <mergeCell ref="M1140:N1140"/>
    <mergeCell ref="O1140:P1140"/>
    <mergeCell ref="A1141:B1141"/>
    <mergeCell ref="C1141:D1141"/>
    <mergeCell ref="E1141:F1141"/>
    <mergeCell ref="G1141:H1141"/>
    <mergeCell ref="I1141:J1141"/>
    <mergeCell ref="K1141:L1141"/>
    <mergeCell ref="M1141:N1141"/>
    <mergeCell ref="O1141:P1141"/>
    <mergeCell ref="A1140:B1140"/>
    <mergeCell ref="C1140:D1140"/>
    <mergeCell ref="E1140:F1140"/>
    <mergeCell ref="G1140:H1140"/>
    <mergeCell ref="I1140:J1140"/>
    <mergeCell ref="K1140:L1140"/>
    <mergeCell ref="A1147:B1147"/>
    <mergeCell ref="A1148:P1148"/>
    <mergeCell ref="A1149:P1149"/>
    <mergeCell ref="A1151:P1151"/>
    <mergeCell ref="M1144:N1144"/>
    <mergeCell ref="O1144:P1144"/>
    <mergeCell ref="A1145:B1145"/>
    <mergeCell ref="C1145:D1145"/>
    <mergeCell ref="E1145:F1145"/>
    <mergeCell ref="G1145:H1145"/>
    <mergeCell ref="I1145:J1145"/>
    <mergeCell ref="K1145:L1145"/>
    <mergeCell ref="M1145:N1145"/>
    <mergeCell ref="O1145:P1145"/>
    <mergeCell ref="A1144:B1144"/>
    <mergeCell ref="C1144:D1144"/>
    <mergeCell ref="E1144:F1144"/>
    <mergeCell ref="G1144:H1144"/>
    <mergeCell ref="I1144:J1144"/>
    <mergeCell ref="K1144:L1144"/>
    <mergeCell ref="A1162:D1162"/>
    <mergeCell ref="G1162:H1162"/>
    <mergeCell ref="I1162:J1162"/>
    <mergeCell ref="K1162:L1162"/>
    <mergeCell ref="A1164:B1164"/>
    <mergeCell ref="C1164:D1164"/>
    <mergeCell ref="E1164:F1164"/>
    <mergeCell ref="G1164:H1164"/>
    <mergeCell ref="I1164:J1164"/>
    <mergeCell ref="K1164:L1164"/>
    <mergeCell ref="A1160:C1160"/>
    <mergeCell ref="E1160:G1160"/>
    <mergeCell ref="A1161:D1161"/>
    <mergeCell ref="G1161:H1161"/>
    <mergeCell ref="I1161:J1161"/>
    <mergeCell ref="K1161:L1161"/>
    <mergeCell ref="A1152:P1152"/>
    <mergeCell ref="A1154:P1154"/>
    <mergeCell ref="A1155:P1155"/>
    <mergeCell ref="A1157:N1157"/>
    <mergeCell ref="A1159:C1159"/>
    <mergeCell ref="E1159:K1159"/>
    <mergeCell ref="M1166:N1166"/>
    <mergeCell ref="O1166:P1166"/>
    <mergeCell ref="A1167:B1167"/>
    <mergeCell ref="C1167:D1167"/>
    <mergeCell ref="E1167:F1167"/>
    <mergeCell ref="G1167:H1167"/>
    <mergeCell ref="I1167:J1167"/>
    <mergeCell ref="K1167:L1167"/>
    <mergeCell ref="M1167:N1167"/>
    <mergeCell ref="O1167:P1167"/>
    <mergeCell ref="A1166:B1166"/>
    <mergeCell ref="C1166:D1166"/>
    <mergeCell ref="E1166:F1166"/>
    <mergeCell ref="G1166:H1166"/>
    <mergeCell ref="I1166:J1166"/>
    <mergeCell ref="K1166:L1166"/>
    <mergeCell ref="M1164:N1164"/>
    <mergeCell ref="O1164:P1164"/>
    <mergeCell ref="A1165:B1165"/>
    <mergeCell ref="C1165:D1165"/>
    <mergeCell ref="E1165:F1165"/>
    <mergeCell ref="G1165:H1165"/>
    <mergeCell ref="I1165:J1165"/>
    <mergeCell ref="K1165:L1165"/>
    <mergeCell ref="M1165:N1165"/>
    <mergeCell ref="O1165:P1165"/>
    <mergeCell ref="M1170:N1170"/>
    <mergeCell ref="O1170:P1170"/>
    <mergeCell ref="A1171:B1171"/>
    <mergeCell ref="C1171:D1171"/>
    <mergeCell ref="E1171:F1171"/>
    <mergeCell ref="G1171:H1171"/>
    <mergeCell ref="I1171:J1171"/>
    <mergeCell ref="K1171:L1171"/>
    <mergeCell ref="M1171:N1171"/>
    <mergeCell ref="O1171:P1171"/>
    <mergeCell ref="A1170:B1170"/>
    <mergeCell ref="C1170:D1170"/>
    <mergeCell ref="E1170:F1170"/>
    <mergeCell ref="G1170:H1170"/>
    <mergeCell ref="I1170:J1170"/>
    <mergeCell ref="K1170:L1170"/>
    <mergeCell ref="M1168:N1168"/>
    <mergeCell ref="O1168:P1168"/>
    <mergeCell ref="A1169:B1169"/>
    <mergeCell ref="C1169:D1169"/>
    <mergeCell ref="E1169:F1169"/>
    <mergeCell ref="G1169:H1169"/>
    <mergeCell ref="I1169:J1169"/>
    <mergeCell ref="K1169:L1169"/>
    <mergeCell ref="M1169:N1169"/>
    <mergeCell ref="O1169:P1169"/>
    <mergeCell ref="A1168:B1168"/>
    <mergeCell ref="C1168:D1168"/>
    <mergeCell ref="E1168:F1168"/>
    <mergeCell ref="G1168:H1168"/>
    <mergeCell ref="I1168:J1168"/>
    <mergeCell ref="K1168:L1168"/>
    <mergeCell ref="M1174:N1174"/>
    <mergeCell ref="O1174:P1174"/>
    <mergeCell ref="A1175:B1175"/>
    <mergeCell ref="C1175:D1175"/>
    <mergeCell ref="E1175:F1175"/>
    <mergeCell ref="G1175:H1175"/>
    <mergeCell ref="I1175:J1175"/>
    <mergeCell ref="K1175:L1175"/>
    <mergeCell ref="M1175:N1175"/>
    <mergeCell ref="O1175:P1175"/>
    <mergeCell ref="A1174:B1174"/>
    <mergeCell ref="C1174:D1174"/>
    <mergeCell ref="E1174:F1174"/>
    <mergeCell ref="G1174:H1174"/>
    <mergeCell ref="I1174:J1174"/>
    <mergeCell ref="K1174:L1174"/>
    <mergeCell ref="M1172:N1172"/>
    <mergeCell ref="O1172:P1172"/>
    <mergeCell ref="A1173:B1173"/>
    <mergeCell ref="C1173:D1173"/>
    <mergeCell ref="E1173:F1173"/>
    <mergeCell ref="G1173:H1173"/>
    <mergeCell ref="I1173:J1173"/>
    <mergeCell ref="K1173:L1173"/>
    <mergeCell ref="M1173:N1173"/>
    <mergeCell ref="O1173:P1173"/>
    <mergeCell ref="A1172:B1172"/>
    <mergeCell ref="C1172:D1172"/>
    <mergeCell ref="E1172:F1172"/>
    <mergeCell ref="G1172:H1172"/>
    <mergeCell ref="I1172:J1172"/>
    <mergeCell ref="K1172:L1172"/>
    <mergeCell ref="A1179:B1179"/>
    <mergeCell ref="A1180:P1180"/>
    <mergeCell ref="A1181:P1181"/>
    <mergeCell ref="A1183:P1183"/>
    <mergeCell ref="M1176:N1176"/>
    <mergeCell ref="O1176:P1176"/>
    <mergeCell ref="A1177:B1177"/>
    <mergeCell ref="C1177:D1177"/>
    <mergeCell ref="E1177:F1177"/>
    <mergeCell ref="G1177:H1177"/>
    <mergeCell ref="I1177:J1177"/>
    <mergeCell ref="K1177:L1177"/>
    <mergeCell ref="M1177:N1177"/>
    <mergeCell ref="O1177:P1177"/>
    <mergeCell ref="A1176:B1176"/>
    <mergeCell ref="C1176:D1176"/>
    <mergeCell ref="E1176:F1176"/>
    <mergeCell ref="G1176:H1176"/>
    <mergeCell ref="I1176:J1176"/>
    <mergeCell ref="K1176:L1176"/>
    <mergeCell ref="A1194:D1194"/>
    <mergeCell ref="G1194:H1194"/>
    <mergeCell ref="I1194:J1194"/>
    <mergeCell ref="K1194:L1194"/>
    <mergeCell ref="A1196:B1196"/>
    <mergeCell ref="C1196:D1196"/>
    <mergeCell ref="E1196:F1196"/>
    <mergeCell ref="G1196:H1196"/>
    <mergeCell ref="I1196:J1196"/>
    <mergeCell ref="K1196:L1196"/>
    <mergeCell ref="A1192:C1192"/>
    <mergeCell ref="E1192:G1192"/>
    <mergeCell ref="A1193:D1193"/>
    <mergeCell ref="G1193:H1193"/>
    <mergeCell ref="I1193:J1193"/>
    <mergeCell ref="K1193:L1193"/>
    <mergeCell ref="A1184:P1184"/>
    <mergeCell ref="A1186:P1186"/>
    <mergeCell ref="A1187:P1187"/>
    <mergeCell ref="A1189:N1189"/>
    <mergeCell ref="A1191:C1191"/>
    <mergeCell ref="E1191:K1191"/>
    <mergeCell ref="M1198:N1198"/>
    <mergeCell ref="O1198:P1198"/>
    <mergeCell ref="A1199:B1199"/>
    <mergeCell ref="C1199:D1199"/>
    <mergeCell ref="E1199:F1199"/>
    <mergeCell ref="G1199:H1199"/>
    <mergeCell ref="I1199:J1199"/>
    <mergeCell ref="K1199:L1199"/>
    <mergeCell ref="M1199:N1199"/>
    <mergeCell ref="O1199:P1199"/>
    <mergeCell ref="A1198:B1198"/>
    <mergeCell ref="C1198:D1198"/>
    <mergeCell ref="E1198:F1198"/>
    <mergeCell ref="G1198:H1198"/>
    <mergeCell ref="I1198:J1198"/>
    <mergeCell ref="K1198:L1198"/>
    <mergeCell ref="M1196:N1196"/>
    <mergeCell ref="O1196:P1196"/>
    <mergeCell ref="A1197:B1197"/>
    <mergeCell ref="C1197:D1197"/>
    <mergeCell ref="E1197:F1197"/>
    <mergeCell ref="G1197:H1197"/>
    <mergeCell ref="I1197:J1197"/>
    <mergeCell ref="K1197:L1197"/>
    <mergeCell ref="M1197:N1197"/>
    <mergeCell ref="O1197:P1197"/>
    <mergeCell ref="M1202:N1202"/>
    <mergeCell ref="O1202:P1202"/>
    <mergeCell ref="A1203:B1203"/>
    <mergeCell ref="C1203:D1203"/>
    <mergeCell ref="E1203:F1203"/>
    <mergeCell ref="G1203:H1203"/>
    <mergeCell ref="I1203:J1203"/>
    <mergeCell ref="K1203:L1203"/>
    <mergeCell ref="M1203:N1203"/>
    <mergeCell ref="O1203:P1203"/>
    <mergeCell ref="A1202:B1202"/>
    <mergeCell ref="C1202:D1202"/>
    <mergeCell ref="E1202:F1202"/>
    <mergeCell ref="G1202:H1202"/>
    <mergeCell ref="I1202:J1202"/>
    <mergeCell ref="K1202:L1202"/>
    <mergeCell ref="M1200:N1200"/>
    <mergeCell ref="O1200:P1200"/>
    <mergeCell ref="A1201:B1201"/>
    <mergeCell ref="C1201:D1201"/>
    <mergeCell ref="E1201:F1201"/>
    <mergeCell ref="G1201:H1201"/>
    <mergeCell ref="I1201:J1201"/>
    <mergeCell ref="K1201:L1201"/>
    <mergeCell ref="M1201:N1201"/>
    <mergeCell ref="O1201:P1201"/>
    <mergeCell ref="A1200:B1200"/>
    <mergeCell ref="C1200:D1200"/>
    <mergeCell ref="E1200:F1200"/>
    <mergeCell ref="G1200:H1200"/>
    <mergeCell ref="I1200:J1200"/>
    <mergeCell ref="K1200:L1200"/>
    <mergeCell ref="M1206:N1206"/>
    <mergeCell ref="O1206:P1206"/>
    <mergeCell ref="A1207:B1207"/>
    <mergeCell ref="C1207:D1207"/>
    <mergeCell ref="E1207:F1207"/>
    <mergeCell ref="G1207:H1207"/>
    <mergeCell ref="I1207:J1207"/>
    <mergeCell ref="K1207:L1207"/>
    <mergeCell ref="M1207:N1207"/>
    <mergeCell ref="O1207:P1207"/>
    <mergeCell ref="A1206:B1206"/>
    <mergeCell ref="C1206:D1206"/>
    <mergeCell ref="E1206:F1206"/>
    <mergeCell ref="G1206:H1206"/>
    <mergeCell ref="I1206:J1206"/>
    <mergeCell ref="K1206:L1206"/>
    <mergeCell ref="M1204:N1204"/>
    <mergeCell ref="O1204:P1204"/>
    <mergeCell ref="A1205:B1205"/>
    <mergeCell ref="C1205:D1205"/>
    <mergeCell ref="E1205:F1205"/>
    <mergeCell ref="G1205:H1205"/>
    <mergeCell ref="I1205:J1205"/>
    <mergeCell ref="K1205:L1205"/>
    <mergeCell ref="M1205:N1205"/>
    <mergeCell ref="O1205:P1205"/>
    <mergeCell ref="A1204:B1204"/>
    <mergeCell ref="C1204:D1204"/>
    <mergeCell ref="E1204:F1204"/>
    <mergeCell ref="G1204:H1204"/>
    <mergeCell ref="I1204:J1204"/>
    <mergeCell ref="K1204:L1204"/>
    <mergeCell ref="A1211:B1211"/>
    <mergeCell ref="A1212:P1212"/>
    <mergeCell ref="A1213:P1213"/>
    <mergeCell ref="A1214:P1214"/>
    <mergeCell ref="M1208:N1208"/>
    <mergeCell ref="O1208:P1208"/>
    <mergeCell ref="A1209:B1209"/>
    <mergeCell ref="C1209:D1209"/>
    <mergeCell ref="E1209:F1209"/>
    <mergeCell ref="G1209:H1209"/>
    <mergeCell ref="I1209:J1209"/>
    <mergeCell ref="K1209:L1209"/>
    <mergeCell ref="M1209:N1209"/>
    <mergeCell ref="O1209:P1209"/>
    <mergeCell ref="A1208:B1208"/>
    <mergeCell ref="C1208:D1208"/>
    <mergeCell ref="E1208:F1208"/>
    <mergeCell ref="G1208:H1208"/>
    <mergeCell ref="I1208:J1208"/>
    <mergeCell ref="K1208:L1208"/>
    <mergeCell ref="A1226:D1226"/>
    <mergeCell ref="G1226:H1226"/>
    <mergeCell ref="I1226:J1226"/>
    <mergeCell ref="K1226:L1226"/>
    <mergeCell ref="A1228:B1228"/>
    <mergeCell ref="C1228:D1228"/>
    <mergeCell ref="E1228:F1228"/>
    <mergeCell ref="G1228:H1228"/>
    <mergeCell ref="I1228:J1228"/>
    <mergeCell ref="K1228:L1228"/>
    <mergeCell ref="A1224:C1224"/>
    <mergeCell ref="E1224:G1224"/>
    <mergeCell ref="A1225:D1225"/>
    <mergeCell ref="G1225:H1225"/>
    <mergeCell ref="I1225:J1225"/>
    <mergeCell ref="K1225:L1225"/>
    <mergeCell ref="A1215:P1215"/>
    <mergeCell ref="A1218:P1218"/>
    <mergeCell ref="A1219:P1219"/>
    <mergeCell ref="A1221:N1221"/>
    <mergeCell ref="A1223:C1223"/>
    <mergeCell ref="E1223:K1223"/>
    <mergeCell ref="M1230:N1230"/>
    <mergeCell ref="O1230:P1230"/>
    <mergeCell ref="A1231:B1231"/>
    <mergeCell ref="C1231:D1231"/>
    <mergeCell ref="E1231:F1231"/>
    <mergeCell ref="G1231:H1231"/>
    <mergeCell ref="I1231:J1231"/>
    <mergeCell ref="K1231:L1231"/>
    <mergeCell ref="M1231:N1231"/>
    <mergeCell ref="O1231:P1231"/>
    <mergeCell ref="A1230:B1230"/>
    <mergeCell ref="C1230:D1230"/>
    <mergeCell ref="E1230:F1230"/>
    <mergeCell ref="G1230:H1230"/>
    <mergeCell ref="I1230:J1230"/>
    <mergeCell ref="K1230:L1230"/>
    <mergeCell ref="M1228:N1228"/>
    <mergeCell ref="O1228:P1228"/>
    <mergeCell ref="A1229:B1229"/>
    <mergeCell ref="C1229:D1229"/>
    <mergeCell ref="E1229:F1229"/>
    <mergeCell ref="G1229:H1229"/>
    <mergeCell ref="I1229:J1229"/>
    <mergeCell ref="K1229:L1229"/>
    <mergeCell ref="M1229:N1229"/>
    <mergeCell ref="O1229:P1229"/>
    <mergeCell ref="M1234:N1234"/>
    <mergeCell ref="O1234:P1234"/>
    <mergeCell ref="A1235:B1235"/>
    <mergeCell ref="C1235:D1235"/>
    <mergeCell ref="E1235:F1235"/>
    <mergeCell ref="G1235:H1235"/>
    <mergeCell ref="I1235:J1235"/>
    <mergeCell ref="K1235:L1235"/>
    <mergeCell ref="M1235:N1235"/>
    <mergeCell ref="O1235:P1235"/>
    <mergeCell ref="A1234:B1234"/>
    <mergeCell ref="C1234:D1234"/>
    <mergeCell ref="E1234:F1234"/>
    <mergeCell ref="G1234:H1234"/>
    <mergeCell ref="I1234:J1234"/>
    <mergeCell ref="K1234:L1234"/>
    <mergeCell ref="M1232:N1232"/>
    <mergeCell ref="O1232:P1232"/>
    <mergeCell ref="A1233:B1233"/>
    <mergeCell ref="C1233:D1233"/>
    <mergeCell ref="E1233:F1233"/>
    <mergeCell ref="G1233:H1233"/>
    <mergeCell ref="I1233:J1233"/>
    <mergeCell ref="K1233:L1233"/>
    <mergeCell ref="M1233:N1233"/>
    <mergeCell ref="O1233:P1233"/>
    <mergeCell ref="A1232:B1232"/>
    <mergeCell ref="C1232:D1232"/>
    <mergeCell ref="E1232:F1232"/>
    <mergeCell ref="G1232:H1232"/>
    <mergeCell ref="I1232:J1232"/>
    <mergeCell ref="K1232:L1232"/>
    <mergeCell ref="M1238:N1238"/>
    <mergeCell ref="O1238:P1238"/>
    <mergeCell ref="A1239:B1239"/>
    <mergeCell ref="C1239:D1239"/>
    <mergeCell ref="E1239:F1239"/>
    <mergeCell ref="G1239:H1239"/>
    <mergeCell ref="I1239:J1239"/>
    <mergeCell ref="K1239:L1239"/>
    <mergeCell ref="M1239:N1239"/>
    <mergeCell ref="O1239:P1239"/>
    <mergeCell ref="A1238:B1238"/>
    <mergeCell ref="C1238:D1238"/>
    <mergeCell ref="E1238:F1238"/>
    <mergeCell ref="G1238:H1238"/>
    <mergeCell ref="I1238:J1238"/>
    <mergeCell ref="K1238:L1238"/>
    <mergeCell ref="M1236:N1236"/>
    <mergeCell ref="O1236:P1236"/>
    <mergeCell ref="A1237:B1237"/>
    <mergeCell ref="C1237:D1237"/>
    <mergeCell ref="E1237:F1237"/>
    <mergeCell ref="G1237:H1237"/>
    <mergeCell ref="I1237:J1237"/>
    <mergeCell ref="K1237:L1237"/>
    <mergeCell ref="M1237:N1237"/>
    <mergeCell ref="O1237:P1237"/>
    <mergeCell ref="A1236:B1236"/>
    <mergeCell ref="C1236:D1236"/>
    <mergeCell ref="E1236:F1236"/>
    <mergeCell ref="G1236:H1236"/>
    <mergeCell ref="I1236:J1236"/>
    <mergeCell ref="K1236:L1236"/>
    <mergeCell ref="A1247:P1247"/>
    <mergeCell ref="A1243:B1243"/>
    <mergeCell ref="A1244:P1244"/>
    <mergeCell ref="A1245:P1245"/>
    <mergeCell ref="A1246:P1246"/>
    <mergeCell ref="M1240:N1240"/>
    <mergeCell ref="O1240:P1240"/>
    <mergeCell ref="A1241:B1241"/>
    <mergeCell ref="C1241:D1241"/>
    <mergeCell ref="E1241:F1241"/>
    <mergeCell ref="G1241:H1241"/>
    <mergeCell ref="I1241:J1241"/>
    <mergeCell ref="K1241:L1241"/>
    <mergeCell ref="M1241:N1241"/>
    <mergeCell ref="O1241:P1241"/>
    <mergeCell ref="A1240:B1240"/>
    <mergeCell ref="C1240:D1240"/>
    <mergeCell ref="E1240:F1240"/>
    <mergeCell ref="G1240:H1240"/>
    <mergeCell ref="I1240:J1240"/>
    <mergeCell ref="K1240:L1240"/>
    <mergeCell ref="K170:L170"/>
    <mergeCell ref="A172:B172"/>
    <mergeCell ref="C172:D172"/>
    <mergeCell ref="E172:F172"/>
    <mergeCell ref="G172:H172"/>
    <mergeCell ref="I172:J172"/>
    <mergeCell ref="K172:L172"/>
    <mergeCell ref="M172:N172"/>
    <mergeCell ref="O172:P172"/>
    <mergeCell ref="A173:B173"/>
    <mergeCell ref="C173:D173"/>
    <mergeCell ref="E173:F173"/>
    <mergeCell ref="G173:H173"/>
    <mergeCell ref="I173:J173"/>
    <mergeCell ref="K173:L173"/>
    <mergeCell ref="M173:N173"/>
    <mergeCell ref="O173:P173"/>
    <mergeCell ref="A174:B174"/>
    <mergeCell ref="C174:D174"/>
    <mergeCell ref="E174:F174"/>
    <mergeCell ref="G174:H174"/>
    <mergeCell ref="I174:J174"/>
    <mergeCell ref="K174:L174"/>
    <mergeCell ref="M174:N174"/>
    <mergeCell ref="O174:P174"/>
    <mergeCell ref="A175:B175"/>
    <mergeCell ref="C175:D175"/>
    <mergeCell ref="E175:F175"/>
    <mergeCell ref="G175:H175"/>
    <mergeCell ref="I175:J175"/>
    <mergeCell ref="K175:L175"/>
    <mergeCell ref="M175:N175"/>
    <mergeCell ref="O175:P175"/>
    <mergeCell ref="A176:B176"/>
    <mergeCell ref="C176:D176"/>
    <mergeCell ref="E176:F176"/>
    <mergeCell ref="G176:H176"/>
    <mergeCell ref="I176:J176"/>
    <mergeCell ref="K176:L176"/>
    <mergeCell ref="M176:N176"/>
    <mergeCell ref="O176:P176"/>
    <mergeCell ref="A177:B177"/>
    <mergeCell ref="C177:D177"/>
    <mergeCell ref="E177:F177"/>
    <mergeCell ref="G177:H177"/>
    <mergeCell ref="I177:J177"/>
    <mergeCell ref="K177:L177"/>
    <mergeCell ref="M177:N177"/>
    <mergeCell ref="O177:P177"/>
    <mergeCell ref="A178:B178"/>
    <mergeCell ref="C178:D178"/>
    <mergeCell ref="E178:F178"/>
    <mergeCell ref="G178:H178"/>
    <mergeCell ref="I178:J178"/>
    <mergeCell ref="K178:L178"/>
    <mergeCell ref="M178:N178"/>
    <mergeCell ref="O178:P178"/>
    <mergeCell ref="A179:B179"/>
    <mergeCell ref="C179:D179"/>
    <mergeCell ref="E179:F179"/>
    <mergeCell ref="G179:H179"/>
    <mergeCell ref="I179:J179"/>
    <mergeCell ref="K179:L179"/>
    <mergeCell ref="M179:N179"/>
    <mergeCell ref="O179:P179"/>
    <mergeCell ref="A180:B180"/>
    <mergeCell ref="C180:D180"/>
    <mergeCell ref="E180:F180"/>
    <mergeCell ref="G180:H180"/>
    <mergeCell ref="I180:J180"/>
    <mergeCell ref="K180:L180"/>
    <mergeCell ref="M180:N180"/>
    <mergeCell ref="O180:P180"/>
    <mergeCell ref="A181:B181"/>
    <mergeCell ref="C181:D181"/>
    <mergeCell ref="E181:F181"/>
    <mergeCell ref="G181:H181"/>
    <mergeCell ref="I181:J181"/>
    <mergeCell ref="K181:L181"/>
    <mergeCell ref="M181:N181"/>
    <mergeCell ref="O181:P181"/>
    <mergeCell ref="A182:B182"/>
    <mergeCell ref="C182:D182"/>
    <mergeCell ref="E182:F182"/>
    <mergeCell ref="G182:H182"/>
    <mergeCell ref="I182:J182"/>
    <mergeCell ref="K182:L182"/>
    <mergeCell ref="M182:N182"/>
    <mergeCell ref="O182:P182"/>
    <mergeCell ref="A187:B187"/>
    <mergeCell ref="A188:P188"/>
    <mergeCell ref="A192:P192"/>
    <mergeCell ref="A183:B183"/>
    <mergeCell ref="C183:D183"/>
    <mergeCell ref="E183:F183"/>
    <mergeCell ref="G183:H183"/>
    <mergeCell ref="I183:J183"/>
    <mergeCell ref="K183:L183"/>
    <mergeCell ref="M183:N183"/>
    <mergeCell ref="O183:P183"/>
    <mergeCell ref="A184:B184"/>
    <mergeCell ref="C184:D184"/>
    <mergeCell ref="E184:F184"/>
    <mergeCell ref="G184:H184"/>
    <mergeCell ref="I184:J184"/>
    <mergeCell ref="K184:L184"/>
    <mergeCell ref="M184:N184"/>
    <mergeCell ref="O184:P184"/>
    <mergeCell ref="A185:B185"/>
    <mergeCell ref="C185:D185"/>
    <mergeCell ref="E185:F185"/>
    <mergeCell ref="G185:H185"/>
    <mergeCell ref="I185:J185"/>
    <mergeCell ref="K185:L185"/>
    <mergeCell ref="M185:N185"/>
    <mergeCell ref="O185:P185"/>
  </mergeCells>
  <pageMargins left="0.51181102362204722" right="0.1181102362204724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H12" sqref="H12:J12"/>
    </sheetView>
  </sheetViews>
  <sheetFormatPr defaultRowHeight="15" x14ac:dyDescent="0.25"/>
  <sheetData>
    <row r="2" spans="1:10" x14ac:dyDescent="0.25">
      <c r="A2" s="13" t="s">
        <v>61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3" t="s">
        <v>62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5.75" thickBot="1" x14ac:dyDescent="0.3"/>
    <row r="5" spans="1:10" ht="16.5" thickTop="1" thickBot="1" x14ac:dyDescent="0.3">
      <c r="A5" s="60" t="s">
        <v>63</v>
      </c>
      <c r="B5" s="61"/>
      <c r="C5" s="61"/>
      <c r="D5" s="61"/>
      <c r="E5" s="61"/>
      <c r="F5" s="61"/>
      <c r="G5" s="61"/>
      <c r="H5" s="64">
        <f>15820000+H6</f>
        <v>21444600</v>
      </c>
      <c r="I5" s="65"/>
      <c r="J5" s="66"/>
    </row>
    <row r="6" spans="1:10" x14ac:dyDescent="0.25">
      <c r="A6" s="62" t="s">
        <v>64</v>
      </c>
      <c r="B6" s="63"/>
      <c r="C6" s="63"/>
      <c r="D6" s="63"/>
      <c r="E6" s="63"/>
      <c r="F6" s="63"/>
      <c r="G6" s="63"/>
      <c r="H6" s="67">
        <f>SUM(H7:J16)</f>
        <v>5624600</v>
      </c>
      <c r="I6" s="68"/>
      <c r="J6" s="69"/>
    </row>
    <row r="7" spans="1:10" x14ac:dyDescent="0.25">
      <c r="A7" s="58" t="s">
        <v>65</v>
      </c>
      <c r="B7" s="59"/>
      <c r="C7" s="59"/>
      <c r="D7" s="59"/>
      <c r="E7" s="59"/>
      <c r="F7" s="59"/>
      <c r="G7" s="59"/>
      <c r="H7" s="55"/>
      <c r="I7" s="56"/>
      <c r="J7" s="57"/>
    </row>
    <row r="8" spans="1:10" x14ac:dyDescent="0.25">
      <c r="A8" s="58" t="s">
        <v>66</v>
      </c>
      <c r="B8" s="59"/>
      <c r="C8" s="59"/>
      <c r="D8" s="59"/>
      <c r="E8" s="59"/>
      <c r="F8" s="59"/>
      <c r="G8" s="59"/>
      <c r="H8" s="55"/>
      <c r="I8" s="56"/>
      <c r="J8" s="57"/>
    </row>
    <row r="9" spans="1:10" x14ac:dyDescent="0.25">
      <c r="A9" s="58" t="s">
        <v>67</v>
      </c>
      <c r="B9" s="59"/>
      <c r="C9" s="59"/>
      <c r="D9" s="59"/>
      <c r="E9" s="59"/>
      <c r="F9" s="59"/>
      <c r="G9" s="59"/>
      <c r="H9" s="55">
        <f>1320000+1300+6500+912000+104200+14600</f>
        <v>2358600</v>
      </c>
      <c r="I9" s="56"/>
      <c r="J9" s="57"/>
    </row>
    <row r="10" spans="1:10" x14ac:dyDescent="0.25">
      <c r="A10" s="58" t="s">
        <v>68</v>
      </c>
      <c r="B10" s="59"/>
      <c r="C10" s="59"/>
      <c r="D10" s="59"/>
      <c r="E10" s="59"/>
      <c r="F10" s="59"/>
      <c r="G10" s="59"/>
      <c r="H10" s="55"/>
      <c r="I10" s="56"/>
      <c r="J10" s="57"/>
    </row>
    <row r="11" spans="1:10" x14ac:dyDescent="0.25">
      <c r="A11" s="58" t="s">
        <v>69</v>
      </c>
      <c r="B11" s="59"/>
      <c r="C11" s="59"/>
      <c r="D11" s="59"/>
      <c r="E11" s="59"/>
      <c r="F11" s="59"/>
      <c r="G11" s="59"/>
      <c r="H11" s="55"/>
      <c r="I11" s="56"/>
      <c r="J11" s="57"/>
    </row>
    <row r="12" spans="1:10" x14ac:dyDescent="0.25">
      <c r="A12" s="58" t="s">
        <v>70</v>
      </c>
      <c r="B12" s="59"/>
      <c r="C12" s="59"/>
      <c r="D12" s="59"/>
      <c r="E12" s="59"/>
      <c r="F12" s="59"/>
      <c r="G12" s="59"/>
      <c r="H12" s="55">
        <v>3266000</v>
      </c>
      <c r="I12" s="56"/>
      <c r="J12" s="57"/>
    </row>
    <row r="13" spans="1:10" x14ac:dyDescent="0.25">
      <c r="A13" s="58" t="s">
        <v>71</v>
      </c>
      <c r="B13" s="59"/>
      <c r="C13" s="59"/>
      <c r="D13" s="59"/>
      <c r="E13" s="59"/>
      <c r="F13" s="59"/>
      <c r="G13" s="59"/>
      <c r="H13" s="55"/>
      <c r="I13" s="56"/>
      <c r="J13" s="57"/>
    </row>
    <row r="14" spans="1:10" x14ac:dyDescent="0.25">
      <c r="A14" s="58" t="s">
        <v>72</v>
      </c>
      <c r="B14" s="59"/>
      <c r="C14" s="59"/>
      <c r="D14" s="59"/>
      <c r="E14" s="59"/>
      <c r="F14" s="59"/>
      <c r="G14" s="59"/>
      <c r="H14" s="55"/>
      <c r="I14" s="56"/>
      <c r="J14" s="57"/>
    </row>
    <row r="15" spans="1:10" x14ac:dyDescent="0.25">
      <c r="A15" s="58" t="s">
        <v>73</v>
      </c>
      <c r="B15" s="59"/>
      <c r="C15" s="59"/>
      <c r="D15" s="59"/>
      <c r="E15" s="59"/>
      <c r="F15" s="59"/>
      <c r="G15" s="59"/>
      <c r="H15" s="55"/>
      <c r="I15" s="56"/>
      <c r="J15" s="57"/>
    </row>
    <row r="16" spans="1:10" ht="15.75" thickBot="1" x14ac:dyDescent="0.3">
      <c r="A16" s="70" t="s">
        <v>74</v>
      </c>
      <c r="B16" s="71"/>
      <c r="C16" s="71"/>
      <c r="D16" s="71"/>
      <c r="E16" s="71"/>
      <c r="F16" s="71"/>
      <c r="G16" s="71"/>
      <c r="H16" s="76"/>
      <c r="I16" s="77"/>
      <c r="J16" s="78"/>
    </row>
    <row r="17" spans="1:10" ht="15.75" thickBot="1" x14ac:dyDescent="0.3">
      <c r="A17" s="72" t="s">
        <v>75</v>
      </c>
      <c r="B17" s="73"/>
      <c r="C17" s="73"/>
      <c r="D17" s="73"/>
      <c r="E17" s="73"/>
      <c r="F17" s="73"/>
      <c r="G17" s="73"/>
      <c r="H17" s="79">
        <f>H5-H6</f>
        <v>15820000</v>
      </c>
      <c r="I17" s="79"/>
      <c r="J17" s="80"/>
    </row>
    <row r="18" spans="1:10" ht="15.75" thickBot="1" x14ac:dyDescent="0.3">
      <c r="A18" s="72" t="s">
        <v>76</v>
      </c>
      <c r="B18" s="73"/>
      <c r="C18" s="73"/>
      <c r="D18" s="73"/>
      <c r="E18" s="73"/>
      <c r="F18" s="73"/>
      <c r="G18" s="73"/>
      <c r="H18" s="79"/>
      <c r="I18" s="79"/>
      <c r="J18" s="80"/>
    </row>
    <row r="19" spans="1:10" ht="15.75" thickBot="1" x14ac:dyDescent="0.3">
      <c r="A19" s="74" t="s">
        <v>77</v>
      </c>
      <c r="B19" s="75"/>
      <c r="C19" s="75"/>
      <c r="D19" s="75"/>
      <c r="E19" s="75"/>
      <c r="F19" s="75"/>
      <c r="G19" s="75"/>
      <c r="H19" s="81">
        <f>H17+H18</f>
        <v>15820000</v>
      </c>
      <c r="I19" s="81"/>
      <c r="J19" s="82"/>
    </row>
    <row r="20" spans="1:10" ht="15.75" thickTop="1" x14ac:dyDescent="0.25"/>
  </sheetData>
  <mergeCells count="32">
    <mergeCell ref="A19:G19"/>
    <mergeCell ref="H16:J16"/>
    <mergeCell ref="H17:J17"/>
    <mergeCell ref="H18:J18"/>
    <mergeCell ref="H19:J19"/>
    <mergeCell ref="A15:G15"/>
    <mergeCell ref="A16:G16"/>
    <mergeCell ref="A17:G17"/>
    <mergeCell ref="A18:G18"/>
    <mergeCell ref="H10:J10"/>
    <mergeCell ref="H11:J11"/>
    <mergeCell ref="H12:J12"/>
    <mergeCell ref="H13:J13"/>
    <mergeCell ref="H14:J14"/>
    <mergeCell ref="H15:J15"/>
    <mergeCell ref="A14:G14"/>
    <mergeCell ref="A13:G13"/>
    <mergeCell ref="A12:G12"/>
    <mergeCell ref="A11:G11"/>
    <mergeCell ref="A2:J2"/>
    <mergeCell ref="A3:J3"/>
    <mergeCell ref="A5:G5"/>
    <mergeCell ref="A6:G6"/>
    <mergeCell ref="A7:G7"/>
    <mergeCell ref="H5:J5"/>
    <mergeCell ref="H6:J6"/>
    <mergeCell ref="H7:J7"/>
    <mergeCell ref="H9:J9"/>
    <mergeCell ref="H8:J8"/>
    <mergeCell ref="A8:G8"/>
    <mergeCell ref="A9:G9"/>
    <mergeCell ref="A10:G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LOA</vt:lpstr>
      <vt:lpstr>RCL</vt:lpstr>
      <vt:lpstr>Plan3</vt:lpstr>
    </vt:vector>
  </TitlesOfParts>
  <Company>Windows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PMBL</dc:creator>
  <cp:lastModifiedBy>Usuario</cp:lastModifiedBy>
  <cp:lastPrinted>2014-10-20T22:36:26Z</cp:lastPrinted>
  <dcterms:created xsi:type="dcterms:W3CDTF">2014-09-02T12:02:10Z</dcterms:created>
  <dcterms:modified xsi:type="dcterms:W3CDTF">2015-08-25T17:39:38Z</dcterms:modified>
</cp:coreProperties>
</file>